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ыыы\Desktop\Новая папка\"/>
    </mc:Choice>
  </mc:AlternateContent>
  <bookViews>
    <workbookView xWindow="0" yWindow="0" windowWidth="19440" windowHeight="9630"/>
  </bookViews>
  <sheets>
    <sheet name="14.12.2018" sheetId="19" r:id="rId1"/>
    <sheet name="июнь 2018 " sheetId="17" r:id="rId2"/>
    <sheet name="янв 2018 " sheetId="18" r:id="rId3"/>
    <sheet name="янв 2018" sheetId="16" r:id="rId4"/>
    <sheet name=" 2017 (4 усл)декабрь" sheetId="15" r:id="rId5"/>
    <sheet name=" 2017 (4 усл)февр" sheetId="12" r:id="rId6"/>
    <sheet name=" 2017 (3 усл)" sheetId="14" r:id="rId7"/>
    <sheet name=" 2017" sheetId="11" r:id="rId8"/>
    <sheet name="май  2016 " sheetId="7" r:id="rId9"/>
  </sheets>
  <calcPr calcId="152511"/>
</workbook>
</file>

<file path=xl/calcChain.xml><?xml version="1.0" encoding="utf-8"?>
<calcChain xmlns="http://schemas.openxmlformats.org/spreadsheetml/2006/main">
  <c r="Q33" i="19" l="1"/>
  <c r="P33" i="19"/>
  <c r="O33" i="19"/>
  <c r="N33" i="19"/>
  <c r="M33" i="19"/>
  <c r="L33" i="19"/>
  <c r="K33" i="19"/>
  <c r="J33" i="19"/>
  <c r="I33" i="19"/>
  <c r="H33" i="19"/>
  <c r="G33" i="19"/>
  <c r="F33" i="19"/>
  <c r="E33" i="19"/>
  <c r="R33" i="19" s="1"/>
  <c r="S33" i="19" s="1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R32" i="19" s="1"/>
  <c r="S32" i="19" s="1"/>
  <c r="Q31" i="19"/>
  <c r="Q35" i="19" s="1"/>
  <c r="P31" i="19"/>
  <c r="P35" i="19" s="1"/>
  <c r="O31" i="19"/>
  <c r="O35" i="19" s="1"/>
  <c r="N31" i="19"/>
  <c r="N35" i="19" s="1"/>
  <c r="M31" i="19"/>
  <c r="M35" i="19" s="1"/>
  <c r="L31" i="19"/>
  <c r="L35" i="19" s="1"/>
  <c r="K31" i="19"/>
  <c r="K35" i="19" s="1"/>
  <c r="J31" i="19"/>
  <c r="J35" i="19" s="1"/>
  <c r="I31" i="19"/>
  <c r="I35" i="19" s="1"/>
  <c r="H31" i="19"/>
  <c r="H35" i="19" s="1"/>
  <c r="G31" i="19"/>
  <c r="G35" i="19" s="1"/>
  <c r="F31" i="19"/>
  <c r="F35" i="19" s="1"/>
  <c r="E31" i="19"/>
  <c r="E35" i="19" s="1"/>
  <c r="Q27" i="19"/>
  <c r="P27" i="19"/>
  <c r="O27" i="19"/>
  <c r="N27" i="19"/>
  <c r="M27" i="19"/>
  <c r="L27" i="19"/>
  <c r="K27" i="19"/>
  <c r="J27" i="19"/>
  <c r="I27" i="19"/>
  <c r="H27" i="19"/>
  <c r="G27" i="19"/>
  <c r="F27" i="19"/>
  <c r="R27" i="19" s="1"/>
  <c r="S27" i="19" s="1"/>
  <c r="E27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R26" i="19" s="1"/>
  <c r="S26" i="19" s="1"/>
  <c r="Q25" i="19"/>
  <c r="Q29" i="19" s="1"/>
  <c r="P25" i="19"/>
  <c r="P29" i="19" s="1"/>
  <c r="O25" i="19"/>
  <c r="O29" i="19" s="1"/>
  <c r="N25" i="19"/>
  <c r="M25" i="19"/>
  <c r="M29" i="19" s="1"/>
  <c r="L25" i="19"/>
  <c r="L29" i="19" s="1"/>
  <c r="K25" i="19"/>
  <c r="K29" i="19" s="1"/>
  <c r="J25" i="19"/>
  <c r="J29" i="19" s="1"/>
  <c r="I25" i="19"/>
  <c r="I29" i="19" s="1"/>
  <c r="H25" i="19"/>
  <c r="H29" i="19" s="1"/>
  <c r="G25" i="19"/>
  <c r="G29" i="19" s="1"/>
  <c r="F25" i="19"/>
  <c r="F29" i="19" s="1"/>
  <c r="E25" i="19"/>
  <c r="E29" i="19" s="1"/>
  <c r="J23" i="19"/>
  <c r="F23" i="19"/>
  <c r="J22" i="19"/>
  <c r="F22" i="19"/>
  <c r="R22" i="19" s="1"/>
  <c r="Q21" i="19"/>
  <c r="P21" i="19"/>
  <c r="O21" i="19"/>
  <c r="N21" i="19"/>
  <c r="M21" i="19"/>
  <c r="L21" i="19"/>
  <c r="K21" i="19"/>
  <c r="I21" i="19"/>
  <c r="H21" i="19"/>
  <c r="G21" i="19"/>
  <c r="E21" i="19"/>
  <c r="Q20" i="19"/>
  <c r="P20" i="19"/>
  <c r="O20" i="19"/>
  <c r="N20" i="19"/>
  <c r="M20" i="19"/>
  <c r="L20" i="19"/>
  <c r="K20" i="19"/>
  <c r="I20" i="19"/>
  <c r="H20" i="19"/>
  <c r="G20" i="19"/>
  <c r="E20" i="19"/>
  <c r="Q19" i="19"/>
  <c r="Q23" i="19" s="1"/>
  <c r="P19" i="19"/>
  <c r="P23" i="19" s="1"/>
  <c r="O19" i="19"/>
  <c r="O23" i="19" s="1"/>
  <c r="N19" i="19"/>
  <c r="N23" i="19" s="1"/>
  <c r="M19" i="19"/>
  <c r="L19" i="19"/>
  <c r="K19" i="19"/>
  <c r="I19" i="19"/>
  <c r="H19" i="19"/>
  <c r="G19" i="19"/>
  <c r="G23" i="19" s="1"/>
  <c r="E19" i="19"/>
  <c r="N17" i="19"/>
  <c r="J17" i="19"/>
  <c r="I17" i="19"/>
  <c r="G17" i="19"/>
  <c r="F17" i="19"/>
  <c r="Q16" i="19"/>
  <c r="P16" i="19"/>
  <c r="O16" i="19"/>
  <c r="M16" i="19"/>
  <c r="L16" i="19"/>
  <c r="K16" i="19"/>
  <c r="J16" i="19"/>
  <c r="I16" i="19"/>
  <c r="H16" i="19"/>
  <c r="F16" i="19"/>
  <c r="E16" i="19"/>
  <c r="R16" i="19" s="1"/>
  <c r="S16" i="19" s="1"/>
  <c r="Q15" i="19"/>
  <c r="Q17" i="19" s="1"/>
  <c r="P15" i="19"/>
  <c r="P17" i="19" s="1"/>
  <c r="O15" i="19"/>
  <c r="O17" i="19" s="1"/>
  <c r="M15" i="19"/>
  <c r="M17" i="19" s="1"/>
  <c r="L15" i="19"/>
  <c r="L17" i="19" s="1"/>
  <c r="K15" i="19"/>
  <c r="K17" i="19" s="1"/>
  <c r="J15" i="19"/>
  <c r="I15" i="19"/>
  <c r="H15" i="19"/>
  <c r="H17" i="19" s="1"/>
  <c r="F15" i="19"/>
  <c r="R15" i="19" s="1"/>
  <c r="S15" i="19" s="1"/>
  <c r="E15" i="19"/>
  <c r="E17" i="19" s="1"/>
  <c r="S14" i="19"/>
  <c r="R14" i="19"/>
  <c r="S13" i="19"/>
  <c r="R13" i="19"/>
  <c r="E23" i="19" l="1"/>
  <c r="I23" i="19"/>
  <c r="K23" i="19"/>
  <c r="M23" i="19"/>
  <c r="L23" i="19"/>
  <c r="H23" i="19"/>
  <c r="R35" i="19"/>
  <c r="R17" i="19"/>
  <c r="R20" i="19"/>
  <c r="S20" i="19" s="1"/>
  <c r="R19" i="19"/>
  <c r="R21" i="19"/>
  <c r="S21" i="19" s="1"/>
  <c r="R29" i="19"/>
  <c r="R25" i="19"/>
  <c r="S25" i="19" s="1"/>
  <c r="R31" i="19"/>
  <c r="S31" i="19" s="1"/>
  <c r="Q33" i="18"/>
  <c r="P33" i="18"/>
  <c r="O33" i="18"/>
  <c r="N33" i="18"/>
  <c r="M33" i="18"/>
  <c r="L33" i="18"/>
  <c r="K33" i="18"/>
  <c r="J33" i="18"/>
  <c r="I33" i="18"/>
  <c r="H33" i="18"/>
  <c r="G33" i="18"/>
  <c r="F33" i="18"/>
  <c r="R33" i="18" s="1"/>
  <c r="S33" i="18" s="1"/>
  <c r="E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R32" i="18" s="1"/>
  <c r="S32" i="18" s="1"/>
  <c r="Q31" i="18"/>
  <c r="Q35" i="18" s="1"/>
  <c r="P31" i="18"/>
  <c r="P35" i="18" s="1"/>
  <c r="O31" i="18"/>
  <c r="O35" i="18" s="1"/>
  <c r="N31" i="18"/>
  <c r="N35" i="18" s="1"/>
  <c r="M31" i="18"/>
  <c r="M35" i="18" s="1"/>
  <c r="L31" i="18"/>
  <c r="L35" i="18" s="1"/>
  <c r="K31" i="18"/>
  <c r="K35" i="18" s="1"/>
  <c r="J31" i="18"/>
  <c r="J35" i="18" s="1"/>
  <c r="I31" i="18"/>
  <c r="I35" i="18" s="1"/>
  <c r="H31" i="18"/>
  <c r="H35" i="18" s="1"/>
  <c r="G31" i="18"/>
  <c r="G35" i="18" s="1"/>
  <c r="F31" i="18"/>
  <c r="F35" i="18" s="1"/>
  <c r="E31" i="18"/>
  <c r="E35" i="18" s="1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R26" i="18" s="1"/>
  <c r="S26" i="18" s="1"/>
  <c r="Q25" i="18"/>
  <c r="Q29" i="18" s="1"/>
  <c r="P25" i="18"/>
  <c r="P29" i="18" s="1"/>
  <c r="O25" i="18"/>
  <c r="O29" i="18" s="1"/>
  <c r="N25" i="18"/>
  <c r="M25" i="18"/>
  <c r="M29" i="18" s="1"/>
  <c r="L25" i="18"/>
  <c r="L29" i="18" s="1"/>
  <c r="K25" i="18"/>
  <c r="K29" i="18" s="1"/>
  <c r="J25" i="18"/>
  <c r="J29" i="18" s="1"/>
  <c r="I25" i="18"/>
  <c r="I29" i="18" s="1"/>
  <c r="H25" i="18"/>
  <c r="H29" i="18" s="1"/>
  <c r="G25" i="18"/>
  <c r="G29" i="18" s="1"/>
  <c r="F25" i="18"/>
  <c r="R25" i="18" s="1"/>
  <c r="S25" i="18" s="1"/>
  <c r="E25" i="18"/>
  <c r="E29" i="18" s="1"/>
  <c r="J23" i="18"/>
  <c r="F23" i="18"/>
  <c r="J22" i="18"/>
  <c r="F22" i="18"/>
  <c r="R22" i="18" s="1"/>
  <c r="R20" i="18" s="1"/>
  <c r="S20" i="18" s="1"/>
  <c r="Q21" i="18"/>
  <c r="P21" i="18"/>
  <c r="O21" i="18"/>
  <c r="N21" i="18"/>
  <c r="M21" i="18"/>
  <c r="L21" i="18"/>
  <c r="K21" i="18"/>
  <c r="I21" i="18"/>
  <c r="H21" i="18"/>
  <c r="G21" i="18"/>
  <c r="E21" i="18"/>
  <c r="Q20" i="18"/>
  <c r="P20" i="18"/>
  <c r="O20" i="18"/>
  <c r="N20" i="18"/>
  <c r="M20" i="18"/>
  <c r="L20" i="18"/>
  <c r="K20" i="18"/>
  <c r="I20" i="18"/>
  <c r="H20" i="18"/>
  <c r="G20" i="18"/>
  <c r="E20" i="18"/>
  <c r="Q19" i="18"/>
  <c r="Q23" i="18" s="1"/>
  <c r="P19" i="18"/>
  <c r="O19" i="18"/>
  <c r="O23" i="18" s="1"/>
  <c r="N19" i="18"/>
  <c r="M19" i="18"/>
  <c r="M23" i="18" s="1"/>
  <c r="L19" i="18"/>
  <c r="K19" i="18"/>
  <c r="K23" i="18" s="1"/>
  <c r="I19" i="18"/>
  <c r="H19" i="18"/>
  <c r="H23" i="18" s="1"/>
  <c r="G19" i="18"/>
  <c r="E19" i="18"/>
  <c r="E23" i="18" s="1"/>
  <c r="N17" i="18"/>
  <c r="J17" i="18"/>
  <c r="I17" i="18"/>
  <c r="G17" i="18"/>
  <c r="F17" i="18"/>
  <c r="Q16" i="18"/>
  <c r="P16" i="18"/>
  <c r="O16" i="18"/>
  <c r="M16" i="18"/>
  <c r="L16" i="18"/>
  <c r="L17" i="18" s="1"/>
  <c r="K16" i="18"/>
  <c r="J16" i="18"/>
  <c r="I16" i="18"/>
  <c r="H16" i="18"/>
  <c r="F16" i="18"/>
  <c r="E16" i="18"/>
  <c r="R16" i="18" s="1"/>
  <c r="S16" i="18" s="1"/>
  <c r="Q15" i="18"/>
  <c r="P15" i="18"/>
  <c r="P17" i="18" s="1"/>
  <c r="O15" i="18"/>
  <c r="M15" i="18"/>
  <c r="M17" i="18" s="1"/>
  <c r="L15" i="18"/>
  <c r="K15" i="18"/>
  <c r="K17" i="18" s="1"/>
  <c r="J15" i="18"/>
  <c r="I15" i="18"/>
  <c r="H15" i="18"/>
  <c r="H17" i="18" s="1"/>
  <c r="F15" i="18"/>
  <c r="R15" i="18" s="1"/>
  <c r="S15" i="18" s="1"/>
  <c r="E15" i="18"/>
  <c r="S14" i="18"/>
  <c r="R14" i="18"/>
  <c r="S13" i="18"/>
  <c r="R13" i="18"/>
  <c r="S19" i="19" l="1"/>
  <c r="R23" i="19"/>
  <c r="E17" i="18"/>
  <c r="O17" i="18"/>
  <c r="Q17" i="18"/>
  <c r="G23" i="18"/>
  <c r="I23" i="18"/>
  <c r="L23" i="18"/>
  <c r="N23" i="18"/>
  <c r="P23" i="18"/>
  <c r="R27" i="18"/>
  <c r="S27" i="18" s="1"/>
  <c r="R35" i="18"/>
  <c r="R17" i="18"/>
  <c r="F29" i="18"/>
  <c r="R29" i="18" s="1"/>
  <c r="R19" i="18"/>
  <c r="R31" i="18"/>
  <c r="S31" i="18" s="1"/>
  <c r="R21" i="18"/>
  <c r="S21" i="18" s="1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R33" i="17" s="1"/>
  <c r="S33" i="17" s="1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R32" i="17" s="1"/>
  <c r="S32" i="17" s="1"/>
  <c r="Q31" i="17"/>
  <c r="Q35" i="17" s="1"/>
  <c r="P31" i="17"/>
  <c r="P35" i="17" s="1"/>
  <c r="O31" i="17"/>
  <c r="O35" i="17" s="1"/>
  <c r="N31" i="17"/>
  <c r="N35" i="17" s="1"/>
  <c r="M31" i="17"/>
  <c r="M35" i="17" s="1"/>
  <c r="L31" i="17"/>
  <c r="L35" i="17" s="1"/>
  <c r="K31" i="17"/>
  <c r="K35" i="17" s="1"/>
  <c r="J31" i="17"/>
  <c r="J35" i="17" s="1"/>
  <c r="I31" i="17"/>
  <c r="I35" i="17" s="1"/>
  <c r="H31" i="17"/>
  <c r="H35" i="17" s="1"/>
  <c r="G31" i="17"/>
  <c r="G35" i="17" s="1"/>
  <c r="F31" i="17"/>
  <c r="F35" i="17" s="1"/>
  <c r="E31" i="17"/>
  <c r="R31" i="17" s="1"/>
  <c r="S31" i="17" s="1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Q25" i="17"/>
  <c r="P25" i="17"/>
  <c r="P29" i="17" s="1"/>
  <c r="O25" i="17"/>
  <c r="N25" i="17"/>
  <c r="M25" i="17"/>
  <c r="L25" i="17"/>
  <c r="L29" i="17" s="1"/>
  <c r="K25" i="17"/>
  <c r="J25" i="17"/>
  <c r="I25" i="17"/>
  <c r="H25" i="17"/>
  <c r="G25" i="17"/>
  <c r="F25" i="17"/>
  <c r="E25" i="17"/>
  <c r="P21" i="17"/>
  <c r="P20" i="17"/>
  <c r="P19" i="17"/>
  <c r="I21" i="17"/>
  <c r="G21" i="17"/>
  <c r="I20" i="17"/>
  <c r="G20" i="17"/>
  <c r="I19" i="17"/>
  <c r="G19" i="17"/>
  <c r="E21" i="17"/>
  <c r="E20" i="17"/>
  <c r="E19" i="17"/>
  <c r="P23" i="11"/>
  <c r="O23" i="11"/>
  <c r="N23" i="11"/>
  <c r="M23" i="11"/>
  <c r="L23" i="11"/>
  <c r="J23" i="11"/>
  <c r="H23" i="11"/>
  <c r="F23" i="11"/>
  <c r="E23" i="11"/>
  <c r="G21" i="16"/>
  <c r="G21" i="15"/>
  <c r="G21" i="12"/>
  <c r="G21" i="14"/>
  <c r="G21" i="11"/>
  <c r="G23" i="11" s="1"/>
  <c r="G21" i="7"/>
  <c r="G20" i="16"/>
  <c r="G20" i="15"/>
  <c r="G20" i="12"/>
  <c r="G20" i="14"/>
  <c r="G20" i="11"/>
  <c r="G20" i="7"/>
  <c r="G19" i="16"/>
  <c r="G23" i="16" s="1"/>
  <c r="G19" i="15"/>
  <c r="G19" i="12"/>
  <c r="G19" i="14"/>
  <c r="G19" i="11"/>
  <c r="G19" i="7"/>
  <c r="K22" i="16"/>
  <c r="K22" i="11"/>
  <c r="K21" i="7"/>
  <c r="K21" i="11"/>
  <c r="K23" i="11" s="1"/>
  <c r="K21" i="16"/>
  <c r="K23" i="16" s="1"/>
  <c r="F29" i="17"/>
  <c r="H29" i="17"/>
  <c r="N17" i="17"/>
  <c r="J17" i="17"/>
  <c r="I17" i="17"/>
  <c r="G17" i="17"/>
  <c r="F17" i="17"/>
  <c r="Q16" i="17"/>
  <c r="P16" i="17"/>
  <c r="O16" i="17"/>
  <c r="M16" i="17"/>
  <c r="L16" i="17"/>
  <c r="K16" i="17"/>
  <c r="J16" i="17"/>
  <c r="I16" i="17"/>
  <c r="H16" i="17"/>
  <c r="F16" i="17"/>
  <c r="E16" i="17"/>
  <c r="Q15" i="17"/>
  <c r="P15" i="17"/>
  <c r="O15" i="17"/>
  <c r="M15" i="17"/>
  <c r="L15" i="17"/>
  <c r="K15" i="17"/>
  <c r="J15" i="17"/>
  <c r="I15" i="17"/>
  <c r="H15" i="17"/>
  <c r="F15" i="17"/>
  <c r="E15" i="17"/>
  <c r="R14" i="17"/>
  <c r="S14" i="17" s="1"/>
  <c r="R13" i="17"/>
  <c r="S13" i="17" s="1"/>
  <c r="J29" i="17" l="1"/>
  <c r="I29" i="17"/>
  <c r="E35" i="17"/>
  <c r="S19" i="18"/>
  <c r="R23" i="18"/>
  <c r="R26" i="17"/>
  <c r="S26" i="17" s="1"/>
  <c r="R35" i="17"/>
  <c r="R25" i="17"/>
  <c r="S25" i="17" s="1"/>
  <c r="M29" i="17"/>
  <c r="Q29" i="17"/>
  <c r="H17" i="17"/>
  <c r="L17" i="17"/>
  <c r="Q17" i="17"/>
  <c r="G29" i="17"/>
  <c r="K29" i="17"/>
  <c r="O29" i="17"/>
  <c r="E23" i="17"/>
  <c r="G23" i="17"/>
  <c r="M17" i="17"/>
  <c r="O17" i="17"/>
  <c r="I23" i="17"/>
  <c r="E29" i="17"/>
  <c r="E17" i="17"/>
  <c r="R16" i="17"/>
  <c r="S16" i="17" s="1"/>
  <c r="K17" i="17"/>
  <c r="P17" i="17"/>
  <c r="R15" i="17"/>
  <c r="S15" i="17" s="1"/>
  <c r="R27" i="17"/>
  <c r="S27" i="17" s="1"/>
  <c r="N35" i="16"/>
  <c r="N34" i="16"/>
  <c r="N33" i="16"/>
  <c r="M34" i="16"/>
  <c r="M33" i="16"/>
  <c r="L34" i="16"/>
  <c r="L33" i="16"/>
  <c r="K34" i="16"/>
  <c r="K33" i="16"/>
  <c r="G34" i="16"/>
  <c r="G33" i="16"/>
  <c r="J29" i="16"/>
  <c r="F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Q27" i="16"/>
  <c r="Q29" i="16" s="1"/>
  <c r="P27" i="16"/>
  <c r="P29" i="16" s="1"/>
  <c r="O27" i="16"/>
  <c r="O29" i="16" s="1"/>
  <c r="N27" i="16"/>
  <c r="M27" i="16"/>
  <c r="M29" i="16" s="1"/>
  <c r="L27" i="16"/>
  <c r="L29" i="16" s="1"/>
  <c r="K27" i="16"/>
  <c r="J27" i="16"/>
  <c r="I27" i="16"/>
  <c r="I29" i="16" s="1"/>
  <c r="H27" i="16"/>
  <c r="H29" i="16" s="1"/>
  <c r="G27" i="16"/>
  <c r="G29" i="16" s="1"/>
  <c r="F27" i="16"/>
  <c r="E27" i="16"/>
  <c r="E29" i="16" s="1"/>
  <c r="R26" i="16"/>
  <c r="S26" i="16" s="1"/>
  <c r="R25" i="16"/>
  <c r="S25" i="16" s="1"/>
  <c r="Q22" i="16"/>
  <c r="P22" i="16"/>
  <c r="O22" i="16"/>
  <c r="N22" i="16"/>
  <c r="M22" i="16"/>
  <c r="L22" i="16"/>
  <c r="J22" i="16"/>
  <c r="H22" i="16"/>
  <c r="F22" i="16"/>
  <c r="E22" i="16"/>
  <c r="Q21" i="16"/>
  <c r="Q23" i="16" s="1"/>
  <c r="P21" i="16"/>
  <c r="P23" i="16" s="1"/>
  <c r="O21" i="16"/>
  <c r="O23" i="16" s="1"/>
  <c r="N21" i="16"/>
  <c r="N23" i="16" s="1"/>
  <c r="M21" i="16"/>
  <c r="M23" i="16" s="1"/>
  <c r="L21" i="16"/>
  <c r="L23" i="16" s="1"/>
  <c r="J21" i="16"/>
  <c r="J23" i="16" s="1"/>
  <c r="I21" i="16"/>
  <c r="I23" i="16" s="1"/>
  <c r="H21" i="16"/>
  <c r="H23" i="16" s="1"/>
  <c r="F21" i="16"/>
  <c r="F23" i="16" s="1"/>
  <c r="E21" i="16"/>
  <c r="E23" i="16" s="1"/>
  <c r="R20" i="16"/>
  <c r="S20" i="16" s="1"/>
  <c r="R19" i="16"/>
  <c r="N17" i="16"/>
  <c r="J17" i="16"/>
  <c r="I17" i="16"/>
  <c r="G17" i="16"/>
  <c r="F17" i="16"/>
  <c r="Q16" i="16"/>
  <c r="P16" i="16"/>
  <c r="O16" i="16"/>
  <c r="M16" i="16"/>
  <c r="L16" i="16"/>
  <c r="K16" i="16"/>
  <c r="J16" i="16"/>
  <c r="I16" i="16"/>
  <c r="H16" i="16"/>
  <c r="F16" i="16"/>
  <c r="E16" i="16"/>
  <c r="Q15" i="16"/>
  <c r="Q17" i="16" s="1"/>
  <c r="P15" i="16"/>
  <c r="O15" i="16"/>
  <c r="M15" i="16"/>
  <c r="L15" i="16"/>
  <c r="L17" i="16" s="1"/>
  <c r="K15" i="16"/>
  <c r="J15" i="16"/>
  <c r="I15" i="16"/>
  <c r="H15" i="16"/>
  <c r="H17" i="16" s="1"/>
  <c r="F15" i="16"/>
  <c r="E15" i="16"/>
  <c r="R14" i="16"/>
  <c r="S14" i="16" s="1"/>
  <c r="R13" i="16"/>
  <c r="S13" i="16" s="1"/>
  <c r="S19" i="16" l="1"/>
  <c r="K35" i="16"/>
  <c r="M35" i="16"/>
  <c r="R29" i="17"/>
  <c r="R17" i="17"/>
  <c r="L35" i="16"/>
  <c r="G35" i="16"/>
  <c r="K29" i="16"/>
  <c r="R29" i="16" s="1"/>
  <c r="R28" i="16"/>
  <c r="S28" i="16" s="1"/>
  <c r="R27" i="16"/>
  <c r="S27" i="16" s="1"/>
  <c r="K17" i="16"/>
  <c r="P17" i="16"/>
  <c r="R22" i="16"/>
  <c r="M17" i="16"/>
  <c r="R21" i="16"/>
  <c r="S21" i="16" s="1"/>
  <c r="R16" i="16"/>
  <c r="S16" i="16" s="1"/>
  <c r="R15" i="16"/>
  <c r="S15" i="16" s="1"/>
  <c r="O17" i="16"/>
  <c r="E17" i="16"/>
  <c r="R17" i="16" s="1"/>
  <c r="N21" i="15"/>
  <c r="N33" i="15"/>
  <c r="J33" i="15"/>
  <c r="I33" i="15"/>
  <c r="F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R32" i="15" s="1"/>
  <c r="S32" i="15" s="1"/>
  <c r="Q31" i="15"/>
  <c r="Q33" i="15" s="1"/>
  <c r="P31" i="15"/>
  <c r="P33" i="15" s="1"/>
  <c r="O31" i="15"/>
  <c r="O33" i="15" s="1"/>
  <c r="N31" i="15"/>
  <c r="M31" i="15"/>
  <c r="M33" i="15" s="1"/>
  <c r="L31" i="15"/>
  <c r="L33" i="15" s="1"/>
  <c r="K31" i="15"/>
  <c r="K33" i="15" s="1"/>
  <c r="J31" i="15"/>
  <c r="I31" i="15"/>
  <c r="H31" i="15"/>
  <c r="H33" i="15" s="1"/>
  <c r="G31" i="15"/>
  <c r="G33" i="15" s="1"/>
  <c r="F31" i="15"/>
  <c r="R31" i="15" s="1"/>
  <c r="E31" i="15"/>
  <c r="E33" i="15" s="1"/>
  <c r="S30" i="15"/>
  <c r="R30" i="15"/>
  <c r="S29" i="15"/>
  <c r="R29" i="15"/>
  <c r="N27" i="15"/>
  <c r="J27" i="15"/>
  <c r="I27" i="15"/>
  <c r="F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R26" i="15" s="1"/>
  <c r="S26" i="15" s="1"/>
  <c r="Q25" i="15"/>
  <c r="Q27" i="15" s="1"/>
  <c r="P25" i="15"/>
  <c r="P27" i="15" s="1"/>
  <c r="O25" i="15"/>
  <c r="O27" i="15" s="1"/>
  <c r="N25" i="15"/>
  <c r="M25" i="15"/>
  <c r="M27" i="15" s="1"/>
  <c r="L25" i="15"/>
  <c r="L27" i="15" s="1"/>
  <c r="K25" i="15"/>
  <c r="K27" i="15" s="1"/>
  <c r="J25" i="15"/>
  <c r="I25" i="15"/>
  <c r="H25" i="15"/>
  <c r="H27" i="15" s="1"/>
  <c r="G25" i="15"/>
  <c r="G27" i="15" s="1"/>
  <c r="F25" i="15"/>
  <c r="R25" i="15" s="1"/>
  <c r="S25" i="15" s="1"/>
  <c r="E25" i="15"/>
  <c r="E27" i="15" s="1"/>
  <c r="S24" i="15"/>
  <c r="R24" i="15"/>
  <c r="S23" i="15"/>
  <c r="J21" i="15"/>
  <c r="I21" i="15"/>
  <c r="F21" i="15"/>
  <c r="Q20" i="15"/>
  <c r="P20" i="15"/>
  <c r="O20" i="15"/>
  <c r="M20" i="15"/>
  <c r="L20" i="15"/>
  <c r="K20" i="15"/>
  <c r="J20" i="15"/>
  <c r="I20" i="15"/>
  <c r="H20" i="15"/>
  <c r="F20" i="15"/>
  <c r="E20" i="15"/>
  <c r="Q19" i="15"/>
  <c r="Q21" i="15" s="1"/>
  <c r="P19" i="15"/>
  <c r="O19" i="15"/>
  <c r="O21" i="15" s="1"/>
  <c r="M19" i="15"/>
  <c r="M21" i="15" s="1"/>
  <c r="L19" i="15"/>
  <c r="L21" i="15" s="1"/>
  <c r="K19" i="15"/>
  <c r="J19" i="15"/>
  <c r="I19" i="15"/>
  <c r="H19" i="15"/>
  <c r="H21" i="15" s="1"/>
  <c r="F19" i="15"/>
  <c r="E19" i="15"/>
  <c r="E21" i="15" s="1"/>
  <c r="R18" i="15"/>
  <c r="S18" i="15" s="1"/>
  <c r="R17" i="15"/>
  <c r="S17" i="15" s="1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R14" i="15"/>
  <c r="S14" i="15" s="1"/>
  <c r="R13" i="15"/>
  <c r="R15" i="15" s="1"/>
  <c r="K22" i="15" l="1"/>
  <c r="K21" i="15"/>
  <c r="R35" i="16"/>
  <c r="R23" i="16"/>
  <c r="S13" i="15"/>
  <c r="P21" i="15"/>
  <c r="R21" i="15" s="1"/>
  <c r="R19" i="15"/>
  <c r="S19" i="15" s="1"/>
  <c r="R20" i="15"/>
  <c r="S20" i="15" s="1"/>
  <c r="R27" i="15"/>
  <c r="S31" i="15"/>
  <c r="R33" i="15"/>
  <c r="R17" i="12"/>
  <c r="R18" i="12"/>
  <c r="R29" i="12"/>
  <c r="R30" i="12"/>
  <c r="R24" i="12"/>
  <c r="G32" i="12"/>
  <c r="G31" i="12"/>
  <c r="G26" i="12"/>
  <c r="G25" i="12"/>
  <c r="G27" i="12" s="1"/>
  <c r="G33" i="12" l="1"/>
  <c r="I30" i="14"/>
  <c r="H30" i="14"/>
  <c r="E30" i="14"/>
  <c r="P29" i="14"/>
  <c r="O29" i="14"/>
  <c r="N29" i="14"/>
  <c r="M29" i="14"/>
  <c r="L29" i="14"/>
  <c r="K29" i="14"/>
  <c r="J29" i="14"/>
  <c r="G29" i="14"/>
  <c r="F29" i="14"/>
  <c r="D29" i="14"/>
  <c r="P28" i="14"/>
  <c r="O28" i="14"/>
  <c r="N28" i="14"/>
  <c r="M28" i="14"/>
  <c r="L28" i="14"/>
  <c r="K28" i="14"/>
  <c r="J28" i="14"/>
  <c r="G28" i="14"/>
  <c r="F28" i="14"/>
  <c r="D28" i="14"/>
  <c r="Q28" i="14" s="1"/>
  <c r="R28" i="14" s="1"/>
  <c r="P27" i="14"/>
  <c r="P30" i="14" s="1"/>
  <c r="O27" i="14"/>
  <c r="O30" i="14" s="1"/>
  <c r="N27" i="14"/>
  <c r="N30" i="14" s="1"/>
  <c r="M27" i="14"/>
  <c r="M30" i="14" s="1"/>
  <c r="L27" i="14"/>
  <c r="L30" i="14" s="1"/>
  <c r="K27" i="14"/>
  <c r="K30" i="14" s="1"/>
  <c r="J27" i="14"/>
  <c r="J30" i="14" s="1"/>
  <c r="G27" i="14"/>
  <c r="G30" i="14" s="1"/>
  <c r="F27" i="14"/>
  <c r="F30" i="14" s="1"/>
  <c r="D27" i="14"/>
  <c r="D30" i="14" s="1"/>
  <c r="I25" i="14"/>
  <c r="H25" i="14"/>
  <c r="E25" i="14"/>
  <c r="P24" i="14"/>
  <c r="O24" i="14"/>
  <c r="N24" i="14"/>
  <c r="M24" i="14"/>
  <c r="L24" i="14"/>
  <c r="K24" i="14"/>
  <c r="J24" i="14"/>
  <c r="G24" i="14"/>
  <c r="F24" i="14"/>
  <c r="D24" i="14"/>
  <c r="Q24" i="14" s="1"/>
  <c r="R24" i="14" s="1"/>
  <c r="D23" i="14"/>
  <c r="P22" i="14"/>
  <c r="P25" i="14" s="1"/>
  <c r="O22" i="14"/>
  <c r="O25" i="14" s="1"/>
  <c r="N22" i="14"/>
  <c r="N25" i="14" s="1"/>
  <c r="M22" i="14"/>
  <c r="M25" i="14" s="1"/>
  <c r="L22" i="14"/>
  <c r="L25" i="14" s="1"/>
  <c r="J22" i="14"/>
  <c r="J25" i="14" s="1"/>
  <c r="G25" i="14"/>
  <c r="F22" i="14"/>
  <c r="F25" i="14" s="1"/>
  <c r="D25" i="14"/>
  <c r="P19" i="14"/>
  <c r="P18" i="14"/>
  <c r="P17" i="14"/>
  <c r="P20" i="14" s="1"/>
  <c r="O19" i="14"/>
  <c r="O18" i="14"/>
  <c r="O17" i="14"/>
  <c r="O20" i="14" s="1"/>
  <c r="N19" i="14"/>
  <c r="N18" i="14"/>
  <c r="N17" i="14"/>
  <c r="N20" i="14" s="1"/>
  <c r="M19" i="14"/>
  <c r="M18" i="14"/>
  <c r="M17" i="14"/>
  <c r="M20" i="14" s="1"/>
  <c r="L19" i="14"/>
  <c r="L18" i="14"/>
  <c r="L17" i="14"/>
  <c r="L20" i="14" s="1"/>
  <c r="K19" i="14"/>
  <c r="K18" i="14"/>
  <c r="K17" i="14"/>
  <c r="K20" i="14" s="1"/>
  <c r="J19" i="14"/>
  <c r="J18" i="14"/>
  <c r="J17" i="14"/>
  <c r="J20" i="14" s="1"/>
  <c r="I20" i="14"/>
  <c r="H20" i="14"/>
  <c r="G18" i="14"/>
  <c r="G17" i="14"/>
  <c r="E20" i="14"/>
  <c r="F17" i="14"/>
  <c r="F18" i="14"/>
  <c r="F19" i="14"/>
  <c r="D18" i="14"/>
  <c r="Q18" i="14" s="1"/>
  <c r="D19" i="14"/>
  <c r="Q19" i="14" s="1"/>
  <c r="R19" i="14" s="1"/>
  <c r="D17" i="14"/>
  <c r="Q17" i="14" s="1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Q14" i="14"/>
  <c r="R14" i="14" s="1"/>
  <c r="Q13" i="14"/>
  <c r="Q15" i="14" s="1"/>
  <c r="N33" i="12"/>
  <c r="J33" i="12"/>
  <c r="I33" i="12"/>
  <c r="F33" i="12"/>
  <c r="Q32" i="12"/>
  <c r="P32" i="12"/>
  <c r="O32" i="12"/>
  <c r="N32" i="12"/>
  <c r="M32" i="12"/>
  <c r="L32" i="12"/>
  <c r="K32" i="12"/>
  <c r="J32" i="12"/>
  <c r="I32" i="12"/>
  <c r="H32" i="12"/>
  <c r="F32" i="12"/>
  <c r="E32" i="12"/>
  <c r="Q31" i="12"/>
  <c r="Q33" i="12" s="1"/>
  <c r="P31" i="12"/>
  <c r="O31" i="12"/>
  <c r="N31" i="12"/>
  <c r="M31" i="12"/>
  <c r="M33" i="12" s="1"/>
  <c r="L31" i="12"/>
  <c r="L33" i="12" s="1"/>
  <c r="K31" i="12"/>
  <c r="J31" i="12"/>
  <c r="I31" i="12"/>
  <c r="H31" i="12"/>
  <c r="H33" i="12" s="1"/>
  <c r="F31" i="12"/>
  <c r="E31" i="12"/>
  <c r="S30" i="12"/>
  <c r="S29" i="12"/>
  <c r="N27" i="12"/>
  <c r="J27" i="12"/>
  <c r="I27" i="12"/>
  <c r="F27" i="12"/>
  <c r="Q26" i="12"/>
  <c r="P26" i="12"/>
  <c r="O26" i="12"/>
  <c r="N26" i="12"/>
  <c r="M26" i="12"/>
  <c r="L26" i="12"/>
  <c r="K26" i="12"/>
  <c r="J26" i="12"/>
  <c r="I26" i="12"/>
  <c r="H26" i="12"/>
  <c r="F26" i="12"/>
  <c r="E26" i="12"/>
  <c r="Q25" i="12"/>
  <c r="Q27" i="12" s="1"/>
  <c r="P25" i="12"/>
  <c r="P27" i="12" s="1"/>
  <c r="O25" i="12"/>
  <c r="N25" i="12"/>
  <c r="M25" i="12"/>
  <c r="M27" i="12" s="1"/>
  <c r="L25" i="12"/>
  <c r="L27" i="12" s="1"/>
  <c r="K25" i="12"/>
  <c r="K27" i="12" s="1"/>
  <c r="J25" i="12"/>
  <c r="I25" i="12"/>
  <c r="H25" i="12"/>
  <c r="H27" i="12" s="1"/>
  <c r="F25" i="12"/>
  <c r="E25" i="12"/>
  <c r="S24" i="12"/>
  <c r="Q20" i="12"/>
  <c r="P20" i="12"/>
  <c r="O20" i="12"/>
  <c r="N20" i="12"/>
  <c r="M20" i="12"/>
  <c r="Q19" i="12"/>
  <c r="P19" i="12"/>
  <c r="P21" i="12" s="1"/>
  <c r="O19" i="12"/>
  <c r="N19" i="12"/>
  <c r="M19" i="12"/>
  <c r="L20" i="12"/>
  <c r="L19" i="12"/>
  <c r="L21" i="12" s="1"/>
  <c r="K20" i="12"/>
  <c r="K19" i="12"/>
  <c r="H20" i="12"/>
  <c r="H19" i="12"/>
  <c r="H21" i="12" s="1"/>
  <c r="J20" i="12"/>
  <c r="I20" i="12"/>
  <c r="F20" i="12"/>
  <c r="J19" i="12"/>
  <c r="I19" i="12"/>
  <c r="F19" i="12"/>
  <c r="N21" i="12"/>
  <c r="J21" i="12"/>
  <c r="I21" i="12"/>
  <c r="F21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R14" i="12"/>
  <c r="R13" i="12"/>
  <c r="S13" i="12" s="1"/>
  <c r="Q20" i="14" l="1"/>
  <c r="K22" i="14"/>
  <c r="K25" i="14" s="1"/>
  <c r="K21" i="14"/>
  <c r="K22" i="12"/>
  <c r="K21" i="12"/>
  <c r="R15" i="12"/>
  <c r="R13" i="14"/>
  <c r="F20" i="14"/>
  <c r="Q29" i="14"/>
  <c r="R29" i="14" s="1"/>
  <c r="M21" i="12"/>
  <c r="O21" i="12"/>
  <c r="Q21" i="12"/>
  <c r="E27" i="12"/>
  <c r="R25" i="12"/>
  <c r="K33" i="12"/>
  <c r="O33" i="12"/>
  <c r="O27" i="12"/>
  <c r="P33" i="12"/>
  <c r="E33" i="12"/>
  <c r="R31" i="12"/>
  <c r="S31" i="12" s="1"/>
  <c r="R27" i="12"/>
  <c r="R26" i="12"/>
  <c r="R32" i="12"/>
  <c r="R33" i="12" s="1"/>
  <c r="S26" i="12"/>
  <c r="Q27" i="14"/>
  <c r="Q22" i="14"/>
  <c r="R17" i="14"/>
  <c r="D20" i="14"/>
  <c r="S23" i="12"/>
  <c r="S25" i="12"/>
  <c r="E20" i="12"/>
  <c r="R20" i="12" s="1"/>
  <c r="E19" i="12"/>
  <c r="R19" i="12" s="1"/>
  <c r="S17" i="12"/>
  <c r="S14" i="12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Q26" i="11"/>
  <c r="R26" i="11" s="1"/>
  <c r="Q25" i="11"/>
  <c r="Q27" i="11" s="1"/>
  <c r="I23" i="11"/>
  <c r="D23" i="11"/>
  <c r="Q22" i="11"/>
  <c r="Q21" i="11"/>
  <c r="R21" i="11" l="1"/>
  <c r="Q23" i="11"/>
  <c r="E21" i="12"/>
  <c r="R21" i="12" s="1"/>
  <c r="S32" i="12"/>
  <c r="Q30" i="14"/>
  <c r="R27" i="14"/>
  <c r="Q25" i="14"/>
  <c r="R22" i="14"/>
  <c r="S20" i="12"/>
  <c r="S18" i="12"/>
  <c r="R25" i="11"/>
  <c r="R22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Q14" i="11"/>
  <c r="R14" i="11" s="1"/>
  <c r="Q13" i="11"/>
  <c r="R23" i="11" l="1"/>
  <c r="S19" i="12"/>
  <c r="Q15" i="11"/>
  <c r="R13" i="11"/>
  <c r="Q18" i="11" l="1"/>
  <c r="R18" i="11" s="1"/>
  <c r="Q17" i="11"/>
  <c r="R17" i="11" s="1"/>
  <c r="P19" i="11"/>
  <c r="O19" i="11"/>
  <c r="D19" i="11"/>
  <c r="E19" i="11"/>
  <c r="F19" i="11"/>
  <c r="H19" i="11"/>
  <c r="I19" i="11"/>
  <c r="J19" i="11"/>
  <c r="K19" i="11"/>
  <c r="L19" i="11"/>
  <c r="M19" i="11"/>
  <c r="N19" i="11" l="1"/>
  <c r="Q19" i="11" l="1"/>
  <c r="D19" i="7" l="1"/>
  <c r="M19" i="7"/>
  <c r="L19" i="7"/>
  <c r="K19" i="7"/>
  <c r="J19" i="7"/>
  <c r="I19" i="7"/>
  <c r="H19" i="7"/>
  <c r="F19" i="7"/>
  <c r="E19" i="7"/>
  <c r="N18" i="7"/>
  <c r="O18" i="7" s="1"/>
  <c r="N17" i="7"/>
  <c r="M15" i="7"/>
  <c r="L15" i="7"/>
  <c r="K15" i="7"/>
  <c r="J15" i="7"/>
  <c r="I15" i="7"/>
  <c r="H15" i="7"/>
  <c r="G15" i="7"/>
  <c r="F15" i="7"/>
  <c r="E15" i="7"/>
  <c r="D15" i="7"/>
  <c r="N14" i="7"/>
  <c r="O14" i="7" s="1"/>
  <c r="N13" i="7"/>
  <c r="N19" i="7" l="1"/>
  <c r="N15" i="7"/>
  <c r="O17" i="7"/>
  <c r="O13" i="7"/>
  <c r="R18" i="14" l="1"/>
  <c r="K21" i="17"/>
  <c r="K19" i="17"/>
  <c r="K20" i="17"/>
  <c r="L21" i="17"/>
  <c r="L20" i="17"/>
  <c r="L19" i="17"/>
  <c r="F22" i="17"/>
  <c r="F23" i="17"/>
  <c r="J23" i="17"/>
  <c r="J22" i="17"/>
  <c r="M21" i="17"/>
  <c r="M19" i="17"/>
  <c r="M20" i="17"/>
  <c r="O21" i="17"/>
  <c r="O20" i="17"/>
  <c r="O19" i="17"/>
  <c r="N21" i="17"/>
  <c r="N19" i="17"/>
  <c r="N20" i="17"/>
  <c r="P23" i="17"/>
  <c r="Q21" i="17"/>
  <c r="Q20" i="17"/>
  <c r="Q19" i="17"/>
  <c r="H21" i="17"/>
  <c r="H19" i="17"/>
  <c r="H20" i="17"/>
  <c r="K23" i="17" l="1"/>
  <c r="L23" i="17"/>
  <c r="Q23" i="17"/>
  <c r="R22" i="17"/>
  <c r="R19" i="17" s="1"/>
  <c r="S19" i="17" s="1"/>
  <c r="H23" i="17"/>
  <c r="M23" i="17"/>
  <c r="N23" i="17"/>
  <c r="O23" i="17"/>
  <c r="R20" i="17" l="1"/>
  <c r="S20" i="17" s="1"/>
  <c r="R21" i="17"/>
  <c r="S21" i="17" s="1"/>
  <c r="R23" i="17" l="1"/>
</calcChain>
</file>

<file path=xl/sharedStrings.xml><?xml version="1.0" encoding="utf-8"?>
<sst xmlns="http://schemas.openxmlformats.org/spreadsheetml/2006/main" count="727" uniqueCount="123">
  <si>
    <t>Наименование муниципальной услуги</t>
  </si>
  <si>
    <t>Всего затраты в году</t>
  </si>
  <si>
    <t>Затраты на общехозяйственные нужды</t>
  </si>
  <si>
    <t>Объем услуг в натуральном выражении</t>
  </si>
  <si>
    <t xml:space="preserve">муниципальным имуществом </t>
  </si>
  <si>
    <t>Единица измерения  показателей объема муниципальной  услуги</t>
  </si>
  <si>
    <t>Затраты на услуги связи</t>
  </si>
  <si>
    <t>Затраты, связанные с оказанием муниципальной услуги</t>
  </si>
  <si>
    <t>М.П.</t>
  </si>
  <si>
    <t>2015 год</t>
  </si>
  <si>
    <t>2016 год</t>
  </si>
  <si>
    <t>УТВЕРЖДАЮ:</t>
  </si>
  <si>
    <t>Председатель Комитета по управлению</t>
  </si>
  <si>
    <t>Арамильского городского округа</t>
  </si>
  <si>
    <t>Зарплата и страховые взносы персонала, участв. в оказании услуги</t>
  </si>
  <si>
    <t>__________</t>
  </si>
  <si>
    <t>Зарплата и страх.взносы прочего персонала</t>
  </si>
  <si>
    <t>Затраты на материальные запасы при оказании муниципальной услуги</t>
  </si>
  <si>
    <t>Затраты на организацию питания</t>
  </si>
  <si>
    <t xml:space="preserve">итого  </t>
  </si>
  <si>
    <t xml:space="preserve">Определение нормативных затрат на оказание муниципальных услуг </t>
  </si>
  <si>
    <t>"       " __________________ 2016 г.</t>
  </si>
  <si>
    <t>Прочие расходы 
(в том числе на налоги)</t>
  </si>
  <si>
    <t>Затраты на коммунальные услуги</t>
  </si>
  <si>
    <t>Затраты на прочие работы, услуги</t>
  </si>
  <si>
    <t>Затраты на работы, услуги по содержанию имущества</t>
  </si>
  <si>
    <t>Затраты на выполнение муниципальной услуги на платной основе
(справочно)</t>
  </si>
  <si>
    <t>Себестоимость ед-цы муници-пипальной услуги</t>
  </si>
  <si>
    <t>Затраты на  материальные  запасы и основные средства</t>
  </si>
  <si>
    <t>Организация деятельности клубных формирований и формирований самодеятельного народного творчества</t>
  </si>
  <si>
    <t>Создание концертов и концертных программ и иных зрелещных мероприятий (работ)</t>
  </si>
  <si>
    <t>МБУ "Культурно-досуговый комплекс "Виктория"</t>
  </si>
  <si>
    <t>единица                             клубных формирований - коллективов самодеятельного народного творчества и любительских объединений</t>
  </si>
  <si>
    <t xml:space="preserve">  тысяч чел.                       кол-во зрителей </t>
  </si>
  <si>
    <t>____________/З.Л. Воробьева/</t>
  </si>
  <si>
    <t>Руководитель учреждения:                            Адыева Ф.С.</t>
  </si>
  <si>
    <t>Ответственный исполнитель:                         Адыева Ф.С.</t>
  </si>
  <si>
    <t>Расходы на содержание недвижимого имущеста и особо ценного имущества</t>
  </si>
  <si>
    <t>Затраты на траспортные услуги</t>
  </si>
  <si>
    <t>Затраты на электроэнергию</t>
  </si>
  <si>
    <t>Затраты на теплоэнергию</t>
  </si>
  <si>
    <t xml:space="preserve">Затраты на водоснабжение и водоотведение </t>
  </si>
  <si>
    <t>2017 год</t>
  </si>
  <si>
    <t xml:space="preserve">единица                             клубных формирований - коллективов самодеятельного народного творчества </t>
  </si>
  <si>
    <t>Организация и проведениекультурно-массовых мероприятий</t>
  </si>
  <si>
    <t xml:space="preserve">единица   колличество проведенных мероприятий </t>
  </si>
  <si>
    <t>"       " __________________ 2017 г.</t>
  </si>
  <si>
    <t>Показ (организация показа) концертов и концертных программ.Стационар</t>
  </si>
  <si>
    <t>Показ (организация показа) концертов и концертных программ. На выезде</t>
  </si>
  <si>
    <t xml:space="preserve">(единица)   колличество проведенных мероприятий </t>
  </si>
  <si>
    <t xml:space="preserve">(единица)                             клубных формирований - коллективов самодеятельного народного творчества </t>
  </si>
  <si>
    <t>Организация и проведение культурно-массовых мероприятий</t>
  </si>
  <si>
    <t xml:space="preserve">Показ (организация показа) концертов и концертных программ. </t>
  </si>
  <si>
    <t>(единица)                     колличество публичных выступлений/ число зрителей</t>
  </si>
  <si>
    <t xml:space="preserve"> (единица)                            колличество клубных формирований / число участников</t>
  </si>
  <si>
    <t>(единица)                     колличество публичных выступлений / число зрителей</t>
  </si>
  <si>
    <t xml:space="preserve">(единица/тысяч  человек) Колличество мероприятий /                            кол-во зрителей                      </t>
  </si>
  <si>
    <t>(единица)                           количество  клубных формирований /население участвующий в работе клубных формирований</t>
  </si>
  <si>
    <t>200</t>
  </si>
  <si>
    <t>17</t>
  </si>
  <si>
    <t>8,7</t>
  </si>
  <si>
    <t>112</t>
  </si>
  <si>
    <t>180</t>
  </si>
  <si>
    <t>7000</t>
  </si>
  <si>
    <t>1500</t>
  </si>
  <si>
    <t>750</t>
  </si>
  <si>
    <t>90</t>
  </si>
  <si>
    <t>20</t>
  </si>
  <si>
    <t>10</t>
  </si>
  <si>
    <t>185</t>
  </si>
  <si>
    <t>7400</t>
  </si>
  <si>
    <t>1670</t>
  </si>
  <si>
    <t>830</t>
  </si>
  <si>
    <t>18</t>
  </si>
  <si>
    <t>190</t>
  </si>
  <si>
    <t>7600</t>
  </si>
  <si>
    <t>2000</t>
  </si>
  <si>
    <t>1000</t>
  </si>
  <si>
    <t>19</t>
  </si>
  <si>
    <t>30</t>
  </si>
  <si>
    <t>100</t>
  </si>
  <si>
    <t>выражении</t>
  </si>
  <si>
    <t xml:space="preserve">Объем услуг в натуральном </t>
  </si>
  <si>
    <t>____________/Д.М. Живилов/</t>
  </si>
  <si>
    <t>16</t>
  </si>
  <si>
    <t>1700</t>
  </si>
  <si>
    <t>8</t>
  </si>
  <si>
    <t>9</t>
  </si>
  <si>
    <t>1800</t>
  </si>
  <si>
    <t>8 400</t>
  </si>
  <si>
    <t>"       " __________________ 2018 г.</t>
  </si>
  <si>
    <t>900</t>
  </si>
  <si>
    <t>105</t>
  </si>
  <si>
    <t>8000</t>
  </si>
  <si>
    <t>115</t>
  </si>
  <si>
    <t>188</t>
  </si>
  <si>
    <t>24</t>
  </si>
  <si>
    <t>Показ (организация показа) концертов и концертных программ.</t>
  </si>
  <si>
    <t>лимиты</t>
  </si>
  <si>
    <t>Наименование муниципальной услуги (работы)</t>
  </si>
  <si>
    <t xml:space="preserve">Организация и проведение культурно-массовых мероприятий </t>
  </si>
  <si>
    <t>Создание  концертов и концертных программ.</t>
  </si>
  <si>
    <t xml:space="preserve">Итого  </t>
  </si>
  <si>
    <t>8950</t>
  </si>
  <si>
    <t>108</t>
  </si>
  <si>
    <t>9680</t>
  </si>
  <si>
    <t>22</t>
  </si>
  <si>
    <t>2430</t>
  </si>
  <si>
    <t>2624</t>
  </si>
  <si>
    <t xml:space="preserve">Определение нормативных затрат на выполнение работ </t>
  </si>
  <si>
    <t>Затраты, связанные  на выполнение работы</t>
  </si>
  <si>
    <t>Зарплата и страховые взносы персонала, участв. в выполнении работ</t>
  </si>
  <si>
    <t>Затраты на материальные запасы при выполнении работ</t>
  </si>
  <si>
    <t>Себестоимость ед-цы муници-пипальной работы</t>
  </si>
  <si>
    <t>Единица измерения  показателей объема муниципальной  работы</t>
  </si>
  <si>
    <t>Затраты на выполнение муниципальной работы (услуги) на платной основе
(справочно)</t>
  </si>
  <si>
    <t xml:space="preserve"> (единица)                            количество клубных формирований / число участников</t>
  </si>
  <si>
    <t>(единица)                     количество публичных выступлений / число зрителей</t>
  </si>
  <si>
    <t xml:space="preserve">(единица)   количество проведенных мероприятий / (человек) количество участников </t>
  </si>
  <si>
    <t>(единица) концерты  /                (человек) кол-во посетителей</t>
  </si>
  <si>
    <t>Объем работ в натуральном выражении</t>
  </si>
  <si>
    <t xml:space="preserve"> </t>
  </si>
  <si>
    <t>Председател Комитета по управлению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</si>
</sst>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3" x14ac:knownFonts="1">
    <font>
      <sz val="11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B05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3" fontId="1" fillId="0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0" borderId="0" xfId="0" applyFont="1" applyFill="1" applyBorder="1"/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/>
    <xf numFmtId="0" fontId="4" fillId="0" borderId="0" xfId="0" applyFont="1" applyFill="1" applyBorder="1" applyAlignment="1">
      <alignment textRotation="90" wrapText="1"/>
    </xf>
    <xf numFmtId="0" fontId="1" fillId="0" borderId="0" xfId="0" applyFont="1" applyFill="1" applyBorder="1" applyAlignment="1">
      <alignment horizontal="center" vertical="center" textRotation="90" wrapText="1"/>
    </xf>
    <xf numFmtId="0" fontId="1" fillId="0" borderId="0" xfId="0" applyFont="1" applyFill="1" applyBorder="1" applyAlignment="1">
      <alignment vertical="center" textRotation="90" wrapText="1"/>
    </xf>
    <xf numFmtId="0" fontId="1" fillId="0" borderId="0" xfId="0" applyFont="1" applyFill="1" applyBorder="1"/>
    <xf numFmtId="0" fontId="4" fillId="0" borderId="0" xfId="0" applyFont="1" applyFill="1" applyBorder="1" applyAlignment="1"/>
    <xf numFmtId="0" fontId="5" fillId="0" borderId="0" xfId="0" applyFont="1" applyFill="1" applyBorder="1" applyAlignment="1">
      <alignment horizont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3" fontId="4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justify" vertical="center"/>
    </xf>
    <xf numFmtId="0" fontId="6" fillId="0" borderId="0" xfId="0" applyFont="1" applyFill="1" applyBorder="1"/>
    <xf numFmtId="2" fontId="6" fillId="0" borderId="0" xfId="0" applyNumberFormat="1" applyFont="1" applyFill="1" applyBorder="1"/>
    <xf numFmtId="164" fontId="1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0" xfId="0" applyFont="1" applyFill="1" applyAlignment="1">
      <alignment horizontal="right" vertical="center"/>
    </xf>
    <xf numFmtId="0" fontId="4" fillId="0" borderId="0" xfId="0" applyFont="1" applyFill="1" applyAlignment="1"/>
    <xf numFmtId="0" fontId="1" fillId="0" borderId="1" xfId="0" applyFont="1" applyFill="1" applyBorder="1" applyAlignment="1">
      <alignment horizontal="center" vertical="center" textRotation="90" wrapText="1"/>
    </xf>
    <xf numFmtId="3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3" fontId="8" fillId="0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left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4" fillId="0" borderId="0" xfId="0" applyFont="1" applyFill="1" applyAlignment="1"/>
    <xf numFmtId="0" fontId="1" fillId="0" borderId="1" xfId="0" applyFont="1" applyFill="1" applyBorder="1" applyAlignment="1">
      <alignment horizontal="center" vertical="center" textRotation="90" wrapText="1"/>
    </xf>
    <xf numFmtId="0" fontId="1" fillId="0" borderId="4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textRotation="90" wrapText="1"/>
    </xf>
    <xf numFmtId="0" fontId="1" fillId="0" borderId="4" xfId="0" applyFont="1" applyFill="1" applyBorder="1" applyAlignment="1">
      <alignment horizontal="center" vertical="center" textRotation="90" wrapText="1"/>
    </xf>
    <xf numFmtId="3" fontId="10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4" fillId="0" borderId="0" xfId="0" applyFont="1" applyFill="1" applyAlignment="1"/>
    <xf numFmtId="0" fontId="1" fillId="0" borderId="1" xfId="0" applyFont="1" applyFill="1" applyBorder="1" applyAlignment="1">
      <alignment horizontal="center" vertical="center" textRotation="90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textRotation="90" wrapText="1"/>
    </xf>
    <xf numFmtId="0" fontId="1" fillId="0" borderId="12" xfId="0" applyFont="1" applyFill="1" applyBorder="1" applyAlignment="1">
      <alignment horizontal="center" vertical="center" textRotation="90" wrapText="1"/>
    </xf>
    <xf numFmtId="0" fontId="1" fillId="0" borderId="0" xfId="0" applyFont="1" applyFill="1" applyAlignment="1">
      <alignment horizontal="right" vertical="center"/>
    </xf>
    <xf numFmtId="0" fontId="4" fillId="0" borderId="0" xfId="0" applyFont="1" applyFill="1" applyAlignment="1"/>
    <xf numFmtId="0" fontId="6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11" fillId="0" borderId="1" xfId="0" applyFont="1" applyFill="1" applyBorder="1" applyAlignment="1">
      <alignment horizontal="center" vertical="center" textRotation="90" wrapText="1"/>
    </xf>
    <xf numFmtId="0" fontId="11" fillId="0" borderId="4" xfId="0" applyFont="1" applyFill="1" applyBorder="1" applyAlignment="1">
      <alignment horizontal="center" vertical="center" textRotation="90" wrapText="1"/>
    </xf>
    <xf numFmtId="0" fontId="8" fillId="0" borderId="4" xfId="0" applyFont="1" applyFill="1" applyBorder="1" applyAlignment="1">
      <alignment horizontal="center" vertical="center" textRotation="90" wrapText="1"/>
    </xf>
    <xf numFmtId="0" fontId="1" fillId="0" borderId="0" xfId="0" applyFont="1" applyFill="1" applyAlignment="1">
      <alignment horizontal="right" vertical="center"/>
    </xf>
    <xf numFmtId="0" fontId="4" fillId="0" borderId="0" xfId="0" applyFont="1" applyFill="1" applyAlignment="1"/>
    <xf numFmtId="0" fontId="6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5" fillId="0" borderId="0" xfId="0" applyFont="1" applyFill="1" applyBorder="1" applyAlignment="1">
      <alignment horizontal="left" vertical="center" wrapText="1"/>
    </xf>
    <xf numFmtId="4" fontId="1" fillId="0" borderId="0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0" fontId="4" fillId="0" borderId="0" xfId="0" applyFont="1" applyFill="1" applyAlignment="1"/>
    <xf numFmtId="0" fontId="1" fillId="0" borderId="1" xfId="0" applyFont="1" applyFill="1" applyBorder="1" applyAlignment="1">
      <alignment horizontal="center" vertical="center" textRotation="90" wrapText="1"/>
    </xf>
    <xf numFmtId="0" fontId="7" fillId="0" borderId="0" xfId="0" applyFont="1" applyFill="1" applyBorder="1" applyAlignment="1"/>
    <xf numFmtId="49" fontId="8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/>
    </xf>
    <xf numFmtId="4" fontId="3" fillId="0" borderId="1" xfId="0" applyNumberFormat="1" applyFont="1" applyFill="1" applyBorder="1" applyAlignment="1">
      <alignment horizontal="right"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horizontal="right" wrapText="1"/>
    </xf>
    <xf numFmtId="4" fontId="1" fillId="0" borderId="1" xfId="0" applyNumberFormat="1" applyFont="1" applyFill="1" applyBorder="1" applyAlignment="1">
      <alignment horizontal="left" vertical="center" wrapText="1"/>
    </xf>
    <xf numFmtId="3" fontId="8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1" xfId="0" applyFont="1" applyFill="1" applyBorder="1" applyAlignment="1">
      <alignment horizontal="center" vertical="center" textRotation="90" wrapText="1"/>
    </xf>
    <xf numFmtId="0" fontId="4" fillId="0" borderId="0" xfId="0" applyFont="1" applyFill="1" applyAlignment="1"/>
    <xf numFmtId="4" fontId="8" fillId="2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1" xfId="0" applyFont="1" applyFill="1" applyBorder="1" applyAlignment="1">
      <alignment horizontal="center" vertical="center" textRotation="90" wrapText="1"/>
    </xf>
    <xf numFmtId="0" fontId="4" fillId="0" borderId="0" xfId="0" applyFont="1" applyFill="1" applyAlignment="1"/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textRotation="90" wrapText="1"/>
    </xf>
    <xf numFmtId="0" fontId="1" fillId="0" borderId="9" xfId="0" applyFont="1" applyFill="1" applyBorder="1" applyAlignment="1">
      <alignment horizontal="center" vertical="center" textRotation="90" wrapText="1"/>
    </xf>
    <xf numFmtId="0" fontId="1" fillId="0" borderId="3" xfId="0" applyFont="1" applyFill="1" applyBorder="1" applyAlignment="1">
      <alignment horizontal="center" vertical="center" textRotation="90" wrapText="1"/>
    </xf>
    <xf numFmtId="0" fontId="1" fillId="0" borderId="10" xfId="0" applyFont="1" applyFill="1" applyBorder="1" applyAlignment="1">
      <alignment horizontal="center" vertical="center" textRotation="90" wrapText="1"/>
    </xf>
    <xf numFmtId="0" fontId="1" fillId="0" borderId="11" xfId="0" applyFont="1" applyFill="1" applyBorder="1" applyAlignment="1">
      <alignment horizontal="center" vertical="center" textRotation="90" wrapText="1"/>
    </xf>
    <xf numFmtId="0" fontId="1" fillId="0" borderId="12" xfId="0" applyFont="1" applyFill="1" applyBorder="1" applyAlignment="1">
      <alignment horizontal="center" vertical="center" textRotation="90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4" fontId="9" fillId="0" borderId="6" xfId="0" applyNumberFormat="1" applyFont="1" applyFill="1" applyBorder="1" applyAlignment="1">
      <alignment horizontal="center" vertical="center" wrapText="1"/>
    </xf>
    <xf numFmtId="4" fontId="9" fillId="0" borderId="7" xfId="0" applyNumberFormat="1" applyFont="1" applyFill="1" applyBorder="1" applyAlignment="1">
      <alignment horizontal="center" vertical="center" wrapText="1"/>
    </xf>
    <xf numFmtId="4" fontId="9" fillId="0" borderId="8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2" fillId="0" borderId="0" xfId="0" applyFont="1" applyFill="1" applyAlignment="1"/>
    <xf numFmtId="0" fontId="4" fillId="0" borderId="0" xfId="0" applyFont="1" applyFill="1" applyAlignment="1"/>
    <xf numFmtId="0" fontId="1" fillId="0" borderId="1" xfId="0" applyFont="1" applyFill="1" applyBorder="1" applyAlignment="1">
      <alignment horizontal="center" vertical="center" textRotation="90" wrapText="1"/>
    </xf>
    <xf numFmtId="0" fontId="4" fillId="0" borderId="1" xfId="0" applyFont="1" applyFill="1" applyBorder="1" applyAlignment="1">
      <alignment textRotation="90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449"/>
  <sheetViews>
    <sheetView tabSelected="1" zoomScale="70" zoomScaleNormal="70" workbookViewId="0">
      <selection activeCell="N45" sqref="N45"/>
    </sheetView>
  </sheetViews>
  <sheetFormatPr defaultRowHeight="12.75" x14ac:dyDescent="0.2"/>
  <cols>
    <col min="1" max="1" width="31.42578125" style="3" customWidth="1"/>
    <col min="2" max="2" width="5" style="7" customWidth="1"/>
    <col min="3" max="3" width="7.140625" style="7" customWidth="1"/>
    <col min="4" max="4" width="28" style="7" customWidth="1"/>
    <col min="5" max="5" width="12.42578125" style="7" customWidth="1"/>
    <col min="6" max="6" width="6.5703125" style="7" customWidth="1"/>
    <col min="7" max="7" width="10.140625" style="7" customWidth="1"/>
    <col min="8" max="8" width="13.5703125" style="7" customWidth="1"/>
    <col min="9" max="9" width="10.28515625" style="7" customWidth="1"/>
    <col min="10" max="10" width="8.85546875" style="7" customWidth="1"/>
    <col min="11" max="11" width="10.7109375" style="7" customWidth="1"/>
    <col min="12" max="12" width="12.42578125" style="7" customWidth="1"/>
    <col min="13" max="13" width="10.5703125" style="7" customWidth="1"/>
    <col min="14" max="14" width="10.7109375" style="7" customWidth="1"/>
    <col min="15" max="15" width="10.85546875" style="7" customWidth="1"/>
    <col min="16" max="16" width="11.28515625" style="7" customWidth="1"/>
    <col min="17" max="17" width="9.7109375" style="7" customWidth="1"/>
    <col min="18" max="18" width="12.28515625" style="7" customWidth="1"/>
    <col min="19" max="19" width="12.140625" style="7" customWidth="1"/>
    <col min="20" max="20" width="12" style="7" customWidth="1"/>
    <col min="21" max="16384" width="9.140625" style="3"/>
  </cols>
  <sheetData>
    <row r="1" spans="1:20" x14ac:dyDescent="0.2">
      <c r="A1" s="110" t="s">
        <v>11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</row>
    <row r="2" spans="1:20" x14ac:dyDescent="0.2">
      <c r="A2" s="110" t="s">
        <v>122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</row>
    <row r="3" spans="1:20" ht="15" customHeight="1" x14ac:dyDescent="0.2">
      <c r="A3" s="110" t="s">
        <v>4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</row>
    <row r="4" spans="1:20" x14ac:dyDescent="0.2">
      <c r="A4" s="110" t="s">
        <v>13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</row>
    <row r="5" spans="1:20" x14ac:dyDescent="0.2">
      <c r="A5" s="110" t="s">
        <v>83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</row>
    <row r="6" spans="1:20" ht="7.5" customHeight="1" x14ac:dyDescent="0.2">
      <c r="A6" s="10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ht="18.75" x14ac:dyDescent="0.2">
      <c r="A7" s="109" t="s">
        <v>109</v>
      </c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</row>
    <row r="8" spans="1:20" ht="15.75" customHeight="1" x14ac:dyDescent="0.2">
      <c r="A8" s="111" t="s">
        <v>31</v>
      </c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</row>
    <row r="9" spans="1:20" x14ac:dyDescent="0.2">
      <c r="A9" s="5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 ht="42.75" customHeight="1" x14ac:dyDescent="0.2">
      <c r="A10" s="112" t="s">
        <v>99</v>
      </c>
      <c r="B10" s="114" t="s">
        <v>120</v>
      </c>
      <c r="C10" s="115"/>
      <c r="D10" s="112" t="s">
        <v>114</v>
      </c>
      <c r="E10" s="118" t="s">
        <v>110</v>
      </c>
      <c r="F10" s="119"/>
      <c r="G10" s="120"/>
      <c r="H10" s="118" t="s">
        <v>2</v>
      </c>
      <c r="I10" s="119"/>
      <c r="J10" s="119"/>
      <c r="K10" s="119"/>
      <c r="L10" s="119"/>
      <c r="M10" s="119"/>
      <c r="N10" s="120"/>
      <c r="O10" s="118" t="s">
        <v>37</v>
      </c>
      <c r="P10" s="119"/>
      <c r="Q10" s="120"/>
      <c r="R10" s="104"/>
      <c r="S10" s="104"/>
      <c r="T10" s="121" t="s">
        <v>115</v>
      </c>
    </row>
    <row r="11" spans="1:20" ht="144" customHeight="1" x14ac:dyDescent="0.2">
      <c r="A11" s="113"/>
      <c r="B11" s="116"/>
      <c r="C11" s="117"/>
      <c r="D11" s="113"/>
      <c r="E11" s="107" t="s">
        <v>111</v>
      </c>
      <c r="F11" s="107" t="s">
        <v>18</v>
      </c>
      <c r="G11" s="107" t="s">
        <v>112</v>
      </c>
      <c r="H11" s="107" t="s">
        <v>16</v>
      </c>
      <c r="I11" s="107" t="s">
        <v>6</v>
      </c>
      <c r="J11" s="46" t="s">
        <v>38</v>
      </c>
      <c r="K11" s="46" t="s">
        <v>25</v>
      </c>
      <c r="L11" s="46" t="s">
        <v>24</v>
      </c>
      <c r="M11" s="46" t="s">
        <v>22</v>
      </c>
      <c r="N11" s="46" t="s">
        <v>28</v>
      </c>
      <c r="O11" s="66" t="s">
        <v>39</v>
      </c>
      <c r="P11" s="66" t="s">
        <v>40</v>
      </c>
      <c r="Q11" s="66" t="s">
        <v>41</v>
      </c>
      <c r="R11" s="45" t="s">
        <v>1</v>
      </c>
      <c r="S11" s="45" t="s">
        <v>113</v>
      </c>
      <c r="T11" s="122"/>
    </row>
    <row r="12" spans="1:20" s="108" customFormat="1" ht="13.5" customHeight="1" x14ac:dyDescent="0.2">
      <c r="A12" s="123" t="s">
        <v>42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5"/>
    </row>
    <row r="13" spans="1:20" s="6" customFormat="1" ht="54.75" customHeight="1" x14ac:dyDescent="0.25">
      <c r="A13" s="36" t="s">
        <v>29</v>
      </c>
      <c r="B13" s="55" t="s">
        <v>59</v>
      </c>
      <c r="C13" s="55" t="s">
        <v>62</v>
      </c>
      <c r="D13" s="37" t="s">
        <v>116</v>
      </c>
      <c r="E13" s="37">
        <v>2274374</v>
      </c>
      <c r="F13" s="38">
        <v>0</v>
      </c>
      <c r="G13" s="37">
        <v>5820</v>
      </c>
      <c r="H13" s="37">
        <v>1517000</v>
      </c>
      <c r="I13" s="37">
        <v>3000</v>
      </c>
      <c r="J13" s="37">
        <v>0</v>
      </c>
      <c r="K13" s="37">
        <v>40000</v>
      </c>
      <c r="L13" s="34">
        <v>51000</v>
      </c>
      <c r="M13" s="34">
        <v>36000</v>
      </c>
      <c r="N13" s="37">
        <v>29000</v>
      </c>
      <c r="O13" s="37">
        <v>55000</v>
      </c>
      <c r="P13" s="37">
        <v>298999.03999999998</v>
      </c>
      <c r="Q13" s="37">
        <v>6000</v>
      </c>
      <c r="R13" s="37">
        <f>SUM(E13:Q13)</f>
        <v>4316193.04</v>
      </c>
      <c r="S13" s="37">
        <f>R13/B13</f>
        <v>253893.70823529412</v>
      </c>
      <c r="T13" s="37"/>
    </row>
    <row r="14" spans="1:20" s="6" customFormat="1" ht="41.25" customHeight="1" x14ac:dyDescent="0.25">
      <c r="A14" s="36" t="s">
        <v>51</v>
      </c>
      <c r="B14" s="55" t="s">
        <v>66</v>
      </c>
      <c r="C14" s="55" t="s">
        <v>63</v>
      </c>
      <c r="D14" s="37" t="s">
        <v>117</v>
      </c>
      <c r="E14" s="37">
        <v>1070284</v>
      </c>
      <c r="F14" s="38">
        <v>0</v>
      </c>
      <c r="G14" s="37">
        <v>4000</v>
      </c>
      <c r="H14" s="37">
        <v>713529</v>
      </c>
      <c r="I14" s="37">
        <v>2000</v>
      </c>
      <c r="J14" s="37">
        <v>0</v>
      </c>
      <c r="K14" s="37">
        <v>22000</v>
      </c>
      <c r="L14" s="34">
        <v>50000</v>
      </c>
      <c r="M14" s="34">
        <v>25000</v>
      </c>
      <c r="N14" s="37">
        <v>28000</v>
      </c>
      <c r="O14" s="37">
        <v>25000</v>
      </c>
      <c r="P14" s="37">
        <v>243000</v>
      </c>
      <c r="Q14" s="37">
        <v>2000</v>
      </c>
      <c r="R14" s="37">
        <f>SUM(E14:Q14)</f>
        <v>2184813</v>
      </c>
      <c r="S14" s="37">
        <f>R14/B14</f>
        <v>24275.7</v>
      </c>
      <c r="T14" s="37"/>
    </row>
    <row r="15" spans="1:20" s="6" customFormat="1" ht="40.5" customHeight="1" x14ac:dyDescent="0.25">
      <c r="A15" s="36" t="s">
        <v>47</v>
      </c>
      <c r="B15" s="55" t="s">
        <v>67</v>
      </c>
      <c r="C15" s="55" t="s">
        <v>64</v>
      </c>
      <c r="D15" s="37" t="s">
        <v>117</v>
      </c>
      <c r="E15" s="37">
        <f>SUM(E14*0.7)</f>
        <v>749198.79999999993</v>
      </c>
      <c r="F15" s="37">
        <f t="shared" ref="F15:J15" si="0">SUM(F14/2*0.7)</f>
        <v>0</v>
      </c>
      <c r="G15" s="37">
        <v>1180</v>
      </c>
      <c r="H15" s="37">
        <f>SUM(H14*0.7)</f>
        <v>499470.3</v>
      </c>
      <c r="I15" s="37">
        <f t="shared" si="0"/>
        <v>700</v>
      </c>
      <c r="J15" s="37">
        <f t="shared" si="0"/>
        <v>0</v>
      </c>
      <c r="K15" s="37">
        <f>SUM(K14*0.7)</f>
        <v>15399.999999999998</v>
      </c>
      <c r="L15" s="34">
        <f>SUM(L14*0.7)</f>
        <v>35000</v>
      </c>
      <c r="M15" s="34">
        <f t="shared" ref="M15:Q15" si="1">SUM(M14*0.7)</f>
        <v>17500</v>
      </c>
      <c r="N15" s="37">
        <v>30000</v>
      </c>
      <c r="O15" s="37">
        <f t="shared" si="1"/>
        <v>17500</v>
      </c>
      <c r="P15" s="37">
        <f t="shared" si="1"/>
        <v>170100</v>
      </c>
      <c r="Q15" s="37">
        <f t="shared" si="1"/>
        <v>1400</v>
      </c>
      <c r="R15" s="37">
        <f>SUM(E15:Q15)</f>
        <v>1537449.0999999999</v>
      </c>
      <c r="S15" s="37">
        <f t="shared" ref="S15:S16" si="2">R15/B15</f>
        <v>76872.454999999987</v>
      </c>
      <c r="T15" s="37"/>
    </row>
    <row r="16" spans="1:20" s="6" customFormat="1" ht="40.5" customHeight="1" x14ac:dyDescent="0.25">
      <c r="A16" s="36" t="s">
        <v>48</v>
      </c>
      <c r="B16" s="55" t="s">
        <v>68</v>
      </c>
      <c r="C16" s="55" t="s">
        <v>65</v>
      </c>
      <c r="D16" s="37" t="s">
        <v>117</v>
      </c>
      <c r="E16" s="37">
        <f>SUM(E14*0.3)</f>
        <v>321085.2</v>
      </c>
      <c r="F16" s="37">
        <f t="shared" ref="F16:J16" si="3">SUM(F14/2*0.3)</f>
        <v>0</v>
      </c>
      <c r="G16" s="37">
        <v>1000</v>
      </c>
      <c r="H16" s="37">
        <f>SUM(H14*0.3)</f>
        <v>214058.69999999998</v>
      </c>
      <c r="I16" s="37">
        <f t="shared" si="3"/>
        <v>300</v>
      </c>
      <c r="J16" s="37">
        <f t="shared" si="3"/>
        <v>0</v>
      </c>
      <c r="K16" s="37">
        <f>SUM(K14*0.3)</f>
        <v>6600</v>
      </c>
      <c r="L16" s="34">
        <f>SUM(L14*0.3)</f>
        <v>15000</v>
      </c>
      <c r="M16" s="34">
        <f t="shared" ref="M16:Q16" si="4">SUM(M14*0.3)</f>
        <v>7500</v>
      </c>
      <c r="N16" s="37">
        <v>14000</v>
      </c>
      <c r="O16" s="37">
        <f t="shared" si="4"/>
        <v>7500</v>
      </c>
      <c r="P16" s="37">
        <f t="shared" si="4"/>
        <v>72900</v>
      </c>
      <c r="Q16" s="37">
        <f t="shared" si="4"/>
        <v>600</v>
      </c>
      <c r="R16" s="37">
        <f>SUM(E16:Q16)</f>
        <v>660543.9</v>
      </c>
      <c r="S16" s="37">
        <f t="shared" si="2"/>
        <v>66054.39</v>
      </c>
      <c r="T16" s="37"/>
    </row>
    <row r="17" spans="1:20" s="6" customFormat="1" ht="23.25" customHeight="1" x14ac:dyDescent="0.25">
      <c r="A17" s="17" t="s">
        <v>19</v>
      </c>
      <c r="B17" s="2"/>
      <c r="C17" s="2"/>
      <c r="D17" s="2"/>
      <c r="E17" s="37">
        <f>SUM(E13:E16)</f>
        <v>4414942</v>
      </c>
      <c r="F17" s="37">
        <f t="shared" ref="F17:J17" si="5">SUM(F13:F14)</f>
        <v>0</v>
      </c>
      <c r="G17" s="37">
        <f>SUM(G13:G16)</f>
        <v>12000</v>
      </c>
      <c r="H17" s="37">
        <f>SUM(H13:H16)</f>
        <v>2944058</v>
      </c>
      <c r="I17" s="37">
        <f t="shared" si="5"/>
        <v>5000</v>
      </c>
      <c r="J17" s="37">
        <f t="shared" si="5"/>
        <v>0</v>
      </c>
      <c r="K17" s="37">
        <f t="shared" ref="K17:Q17" si="6">SUM(K13:K16)</f>
        <v>84000</v>
      </c>
      <c r="L17" s="34">
        <f t="shared" si="6"/>
        <v>151000</v>
      </c>
      <c r="M17" s="34">
        <f t="shared" si="6"/>
        <v>86000</v>
      </c>
      <c r="N17" s="34">
        <f t="shared" si="6"/>
        <v>101000</v>
      </c>
      <c r="O17" s="34">
        <f t="shared" si="6"/>
        <v>105000</v>
      </c>
      <c r="P17" s="34">
        <f t="shared" si="6"/>
        <v>784999.04</v>
      </c>
      <c r="Q17" s="37">
        <f t="shared" si="6"/>
        <v>10000</v>
      </c>
      <c r="R17" s="37">
        <f>SUM(E17:Q17)</f>
        <v>8697999.0399999991</v>
      </c>
      <c r="S17" s="37"/>
      <c r="T17" s="37"/>
    </row>
    <row r="18" spans="1:20" ht="15" customHeight="1" x14ac:dyDescent="0.2">
      <c r="A18" s="13"/>
      <c r="B18" s="14"/>
      <c r="C18" s="14"/>
      <c r="D18" s="14"/>
      <c r="E18" s="14"/>
      <c r="F18" s="14"/>
      <c r="G18" s="14"/>
      <c r="H18" s="14"/>
      <c r="I18" s="14"/>
      <c r="J18" s="14">
        <v>2018</v>
      </c>
      <c r="K18" s="14"/>
      <c r="L18" s="14"/>
      <c r="M18" s="14"/>
      <c r="N18" s="14"/>
      <c r="O18" s="14"/>
      <c r="P18" s="14"/>
      <c r="Q18" s="14"/>
      <c r="R18" s="14"/>
      <c r="S18" s="14"/>
      <c r="T18" s="14"/>
    </row>
    <row r="19" spans="1:20" ht="57.75" customHeight="1" x14ac:dyDescent="0.2">
      <c r="A19" s="36" t="s">
        <v>29</v>
      </c>
      <c r="B19" s="82" t="s">
        <v>59</v>
      </c>
      <c r="C19" s="82" t="s">
        <v>62</v>
      </c>
      <c r="D19" s="83" t="s">
        <v>116</v>
      </c>
      <c r="E19" s="34">
        <f>SUM(E22*0.5)</f>
        <v>2492200.5049999999</v>
      </c>
      <c r="F19" s="34">
        <v>0</v>
      </c>
      <c r="G19" s="34">
        <f t="shared" ref="G19:R19" si="7">SUM(G22*0.5)</f>
        <v>5522.79</v>
      </c>
      <c r="H19" s="34">
        <f t="shared" si="7"/>
        <v>1641561.2</v>
      </c>
      <c r="I19" s="34">
        <f t="shared" si="7"/>
        <v>870.11</v>
      </c>
      <c r="J19" s="34">
        <v>0</v>
      </c>
      <c r="K19" s="34">
        <f t="shared" si="7"/>
        <v>47281.535000000003</v>
      </c>
      <c r="L19" s="34">
        <f t="shared" si="7"/>
        <v>54424.05</v>
      </c>
      <c r="M19" s="34">
        <f t="shared" si="7"/>
        <v>53335.02</v>
      </c>
      <c r="N19" s="34">
        <f t="shared" si="7"/>
        <v>27954.35</v>
      </c>
      <c r="O19" s="34">
        <f t="shared" si="7"/>
        <v>63330</v>
      </c>
      <c r="P19" s="34">
        <f t="shared" si="7"/>
        <v>309604.06</v>
      </c>
      <c r="Q19" s="34">
        <f t="shared" si="7"/>
        <v>2383.8000000000002</v>
      </c>
      <c r="R19" s="34">
        <f t="shared" si="7"/>
        <v>4698467.419999999</v>
      </c>
      <c r="S19" s="34">
        <f>R19/B19</f>
        <v>276380.4364705882</v>
      </c>
      <c r="T19" s="37"/>
    </row>
    <row r="20" spans="1:20" ht="52.5" customHeight="1" x14ac:dyDescent="0.2">
      <c r="A20" s="36" t="s">
        <v>100</v>
      </c>
      <c r="B20" s="82" t="s">
        <v>80</v>
      </c>
      <c r="C20" s="82" t="s">
        <v>103</v>
      </c>
      <c r="D20" s="100" t="s">
        <v>118</v>
      </c>
      <c r="E20" s="34">
        <f>SUM(E22*0.4)</f>
        <v>1993760.4040000001</v>
      </c>
      <c r="F20" s="34">
        <v>0</v>
      </c>
      <c r="G20" s="34">
        <f t="shared" ref="G20:R20" si="8">SUM(G22*0.4)</f>
        <v>4418.232</v>
      </c>
      <c r="H20" s="34">
        <f t="shared" si="8"/>
        <v>1313248.96</v>
      </c>
      <c r="I20" s="34">
        <f t="shared" si="8"/>
        <v>696.08800000000008</v>
      </c>
      <c r="J20" s="34">
        <v>0</v>
      </c>
      <c r="K20" s="34">
        <f t="shared" si="8"/>
        <v>37825.228000000003</v>
      </c>
      <c r="L20" s="34">
        <f t="shared" si="8"/>
        <v>43539.240000000005</v>
      </c>
      <c r="M20" s="34">
        <f t="shared" si="8"/>
        <v>42668.016000000003</v>
      </c>
      <c r="N20" s="34">
        <f t="shared" si="8"/>
        <v>22363.48</v>
      </c>
      <c r="O20" s="34">
        <f t="shared" si="8"/>
        <v>50664</v>
      </c>
      <c r="P20" s="34">
        <f t="shared" si="8"/>
        <v>247683.24800000002</v>
      </c>
      <c r="Q20" s="34">
        <f t="shared" si="8"/>
        <v>1907.0400000000002</v>
      </c>
      <c r="R20" s="34">
        <f t="shared" si="8"/>
        <v>3758773.9359999993</v>
      </c>
      <c r="S20" s="34">
        <f>R20/B20</f>
        <v>37587.739359999992</v>
      </c>
      <c r="T20" s="37"/>
    </row>
    <row r="21" spans="1:20" ht="28.5" customHeight="1" x14ac:dyDescent="0.2">
      <c r="A21" s="36" t="s">
        <v>101</v>
      </c>
      <c r="B21" s="82" t="s">
        <v>106</v>
      </c>
      <c r="C21" s="82" t="s">
        <v>107</v>
      </c>
      <c r="D21" s="100" t="s">
        <v>119</v>
      </c>
      <c r="E21" s="34">
        <f>SUM(E22*0.1)</f>
        <v>498440.10100000002</v>
      </c>
      <c r="F21" s="34">
        <v>0</v>
      </c>
      <c r="G21" s="34">
        <f t="shared" ref="G21:R21" si="9">SUM(G22*0.1)</f>
        <v>1104.558</v>
      </c>
      <c r="H21" s="34">
        <f t="shared" si="9"/>
        <v>328312.24</v>
      </c>
      <c r="I21" s="34">
        <f t="shared" si="9"/>
        <v>174.02200000000002</v>
      </c>
      <c r="J21" s="34">
        <v>0</v>
      </c>
      <c r="K21" s="34">
        <f t="shared" si="9"/>
        <v>9456.3070000000007</v>
      </c>
      <c r="L21" s="34">
        <f t="shared" si="9"/>
        <v>10884.810000000001</v>
      </c>
      <c r="M21" s="34">
        <f t="shared" si="9"/>
        <v>10667.004000000001</v>
      </c>
      <c r="N21" s="34">
        <f t="shared" si="9"/>
        <v>5590.87</v>
      </c>
      <c r="O21" s="34">
        <f t="shared" si="9"/>
        <v>12666</v>
      </c>
      <c r="P21" s="34">
        <f t="shared" si="9"/>
        <v>61920.812000000005</v>
      </c>
      <c r="Q21" s="34">
        <f t="shared" si="9"/>
        <v>476.76000000000005</v>
      </c>
      <c r="R21" s="34">
        <f t="shared" si="9"/>
        <v>939693.48399999982</v>
      </c>
      <c r="S21" s="34">
        <f t="shared" ref="S21" si="10">R21/B21</f>
        <v>42713.340181818174</v>
      </c>
      <c r="T21" s="34"/>
    </row>
    <row r="22" spans="1:20" ht="15" customHeight="1" x14ac:dyDescent="0.2">
      <c r="A22" s="85" t="s">
        <v>98</v>
      </c>
      <c r="B22" s="82"/>
      <c r="C22" s="82"/>
      <c r="D22" s="83"/>
      <c r="E22" s="101">
        <v>4984401.01</v>
      </c>
      <c r="F22" s="34">
        <f t="shared" ref="F22" si="11">SUM(F20/2*0.3)</f>
        <v>0</v>
      </c>
      <c r="G22" s="34">
        <v>11045.58</v>
      </c>
      <c r="H22" s="34">
        <v>3283122.4</v>
      </c>
      <c r="I22" s="101">
        <v>1740.22</v>
      </c>
      <c r="J22" s="34">
        <f t="shared" ref="J22" si="12">SUM(J20/2*0.3)</f>
        <v>0</v>
      </c>
      <c r="K22" s="101">
        <v>94563.07</v>
      </c>
      <c r="L22" s="101">
        <v>108848.1</v>
      </c>
      <c r="M22" s="34">
        <v>106670.04</v>
      </c>
      <c r="N22" s="34">
        <v>55908.7</v>
      </c>
      <c r="O22" s="34">
        <v>126660</v>
      </c>
      <c r="P22" s="34">
        <v>619208.12</v>
      </c>
      <c r="Q22" s="34">
        <v>4767.6000000000004</v>
      </c>
      <c r="R22" s="34">
        <f>SUM(E22:Q22)</f>
        <v>9396934.839999998</v>
      </c>
      <c r="S22" s="34"/>
      <c r="T22" s="37"/>
    </row>
    <row r="23" spans="1:20" ht="18.75" customHeight="1" x14ac:dyDescent="0.2">
      <c r="A23" s="86" t="s">
        <v>102</v>
      </c>
      <c r="B23" s="84"/>
      <c r="C23" s="84"/>
      <c r="D23" s="84"/>
      <c r="E23" s="34">
        <f t="shared" ref="E23:H23" si="13">SUM(E19:E21)</f>
        <v>4984401.01</v>
      </c>
      <c r="F23" s="34">
        <f t="shared" si="13"/>
        <v>0</v>
      </c>
      <c r="G23" s="34">
        <f t="shared" si="13"/>
        <v>11045.580000000002</v>
      </c>
      <c r="H23" s="34">
        <f t="shared" si="13"/>
        <v>3283122.4000000004</v>
      </c>
      <c r="I23" s="34">
        <f>SUM(I19:I21)</f>
        <v>1740.22</v>
      </c>
      <c r="J23" s="34">
        <f t="shared" ref="J23:R23" si="14">SUM(J19:J21)</f>
        <v>0</v>
      </c>
      <c r="K23" s="34">
        <f>SUM(K19:K21)</f>
        <v>94563.07</v>
      </c>
      <c r="L23" s="34">
        <f>SUM(L19:L21)</f>
        <v>108848.1</v>
      </c>
      <c r="M23" s="34">
        <f t="shared" si="14"/>
        <v>106670.04</v>
      </c>
      <c r="N23" s="34">
        <f t="shared" si="14"/>
        <v>55908.700000000004</v>
      </c>
      <c r="O23" s="34">
        <f t="shared" si="14"/>
        <v>126660</v>
      </c>
      <c r="P23" s="34">
        <f t="shared" si="14"/>
        <v>619208.12</v>
      </c>
      <c r="Q23" s="34">
        <f t="shared" si="14"/>
        <v>4767.6000000000004</v>
      </c>
      <c r="R23" s="34">
        <f t="shared" si="14"/>
        <v>9396934.839999998</v>
      </c>
      <c r="S23" s="34"/>
      <c r="T23" s="37"/>
    </row>
    <row r="24" spans="1:20" ht="14.25" customHeight="1" x14ac:dyDescent="0.2">
      <c r="A24" s="13"/>
      <c r="B24" s="14"/>
      <c r="C24" s="14"/>
      <c r="D24" s="14"/>
      <c r="E24" s="14"/>
      <c r="F24" s="14"/>
      <c r="G24" s="14"/>
      <c r="H24" s="14"/>
      <c r="I24" s="14"/>
      <c r="J24" s="48">
        <v>2019</v>
      </c>
      <c r="K24" s="14"/>
      <c r="L24" s="14"/>
      <c r="M24" s="14"/>
      <c r="N24" s="14"/>
      <c r="O24" s="14"/>
      <c r="P24" s="14" t="s">
        <v>121</v>
      </c>
      <c r="Q24" s="14"/>
      <c r="R24" s="14"/>
      <c r="S24" s="14"/>
      <c r="T24" s="14"/>
    </row>
    <row r="25" spans="1:20" ht="54" customHeight="1" x14ac:dyDescent="0.2">
      <c r="A25" s="36" t="s">
        <v>29</v>
      </c>
      <c r="B25" s="82" t="s">
        <v>59</v>
      </c>
      <c r="C25" s="82" t="s">
        <v>62</v>
      </c>
      <c r="D25" s="83" t="s">
        <v>116</v>
      </c>
      <c r="E25" s="34">
        <f t="shared" ref="E25:Q25" si="15">SUM(E28*0.5)</f>
        <v>2325241.7999999998</v>
      </c>
      <c r="F25" s="34">
        <f t="shared" si="15"/>
        <v>0</v>
      </c>
      <c r="G25" s="34">
        <f t="shared" si="15"/>
        <v>9200</v>
      </c>
      <c r="H25" s="34">
        <f t="shared" si="15"/>
        <v>1550161.2</v>
      </c>
      <c r="I25" s="34">
        <f t="shared" si="15"/>
        <v>1500</v>
      </c>
      <c r="J25" s="34">
        <f t="shared" si="15"/>
        <v>0</v>
      </c>
      <c r="K25" s="34">
        <f t="shared" si="15"/>
        <v>42000</v>
      </c>
      <c r="L25" s="34">
        <f t="shared" si="15"/>
        <v>62500</v>
      </c>
      <c r="M25" s="34">
        <f t="shared" si="15"/>
        <v>12950</v>
      </c>
      <c r="N25" s="34">
        <f t="shared" si="15"/>
        <v>24629.14</v>
      </c>
      <c r="O25" s="34">
        <f t="shared" si="15"/>
        <v>63330</v>
      </c>
      <c r="P25" s="34">
        <f t="shared" si="15"/>
        <v>234604.06</v>
      </c>
      <c r="Q25" s="34">
        <f t="shared" si="15"/>
        <v>2383.8000000000002</v>
      </c>
      <c r="R25" s="34">
        <f>SUM(E25:Q25)</f>
        <v>4328500</v>
      </c>
      <c r="S25" s="34">
        <f>R25/B25</f>
        <v>254617.64705882352</v>
      </c>
      <c r="T25" s="102"/>
    </row>
    <row r="26" spans="1:20" ht="51.75" customHeight="1" x14ac:dyDescent="0.2">
      <c r="A26" s="36" t="s">
        <v>51</v>
      </c>
      <c r="B26" s="75" t="s">
        <v>104</v>
      </c>
      <c r="C26" s="75" t="s">
        <v>105</v>
      </c>
      <c r="D26" s="100" t="s">
        <v>118</v>
      </c>
      <c r="E26" s="34">
        <f t="shared" ref="E26:Q26" si="16">SUM(E28*0.4)</f>
        <v>1860193.44</v>
      </c>
      <c r="F26" s="34">
        <f t="shared" si="16"/>
        <v>0</v>
      </c>
      <c r="G26" s="34">
        <f t="shared" si="16"/>
        <v>7360</v>
      </c>
      <c r="H26" s="34">
        <f t="shared" si="16"/>
        <v>1240128.96</v>
      </c>
      <c r="I26" s="34">
        <f t="shared" si="16"/>
        <v>1200</v>
      </c>
      <c r="J26" s="34">
        <f t="shared" si="16"/>
        <v>0</v>
      </c>
      <c r="K26" s="34">
        <f t="shared" si="16"/>
        <v>33600</v>
      </c>
      <c r="L26" s="34">
        <f t="shared" si="16"/>
        <v>50000</v>
      </c>
      <c r="M26" s="34">
        <f t="shared" si="16"/>
        <v>10360</v>
      </c>
      <c r="N26" s="34">
        <f t="shared" si="16"/>
        <v>19703.312000000002</v>
      </c>
      <c r="O26" s="34">
        <f t="shared" si="16"/>
        <v>50664</v>
      </c>
      <c r="P26" s="34">
        <f t="shared" si="16"/>
        <v>187683.24800000002</v>
      </c>
      <c r="Q26" s="34">
        <f t="shared" si="16"/>
        <v>1907.0400000000002</v>
      </c>
      <c r="R26" s="34">
        <f>SUM(E26:Q26)</f>
        <v>3462800</v>
      </c>
      <c r="S26" s="34">
        <f>R26/B26</f>
        <v>32062.962962962964</v>
      </c>
      <c r="T26" s="37"/>
    </row>
    <row r="27" spans="1:20" ht="36" customHeight="1" x14ac:dyDescent="0.2">
      <c r="A27" s="36" t="s">
        <v>101</v>
      </c>
      <c r="B27" s="75" t="s">
        <v>96</v>
      </c>
      <c r="C27" s="75" t="s">
        <v>108</v>
      </c>
      <c r="D27" s="100" t="s">
        <v>119</v>
      </c>
      <c r="E27" s="34">
        <f t="shared" ref="E27:Q27" si="17">SUM(E28*0.1)</f>
        <v>465048.36</v>
      </c>
      <c r="F27" s="34">
        <f t="shared" si="17"/>
        <v>0</v>
      </c>
      <c r="G27" s="34">
        <f t="shared" si="17"/>
        <v>1840</v>
      </c>
      <c r="H27" s="34">
        <f t="shared" si="17"/>
        <v>310032.24</v>
      </c>
      <c r="I27" s="34">
        <f t="shared" si="17"/>
        <v>300</v>
      </c>
      <c r="J27" s="34">
        <f t="shared" si="17"/>
        <v>0</v>
      </c>
      <c r="K27" s="34">
        <f t="shared" si="17"/>
        <v>8400</v>
      </c>
      <c r="L27" s="34">
        <f t="shared" si="17"/>
        <v>12500</v>
      </c>
      <c r="M27" s="34">
        <f t="shared" si="17"/>
        <v>2590</v>
      </c>
      <c r="N27" s="34">
        <f t="shared" si="17"/>
        <v>4925.8280000000004</v>
      </c>
      <c r="O27" s="34">
        <f t="shared" si="17"/>
        <v>12666</v>
      </c>
      <c r="P27" s="34">
        <f t="shared" si="17"/>
        <v>46920.812000000005</v>
      </c>
      <c r="Q27" s="34">
        <f t="shared" si="17"/>
        <v>476.76000000000005</v>
      </c>
      <c r="R27" s="34">
        <f>SUM(E27:Q27)</f>
        <v>865700</v>
      </c>
      <c r="S27" s="34">
        <f t="shared" ref="S27" si="18">R27/B27</f>
        <v>36070.833333333336</v>
      </c>
      <c r="T27" s="37"/>
    </row>
    <row r="28" spans="1:20" ht="15" customHeight="1" x14ac:dyDescent="0.2">
      <c r="A28" s="85" t="s">
        <v>98</v>
      </c>
      <c r="B28" s="75"/>
      <c r="C28" s="75"/>
      <c r="D28" s="37"/>
      <c r="E28" s="34">
        <v>4650483.5999999996</v>
      </c>
      <c r="F28" s="34">
        <v>0</v>
      </c>
      <c r="G28" s="34">
        <v>18400</v>
      </c>
      <c r="H28" s="34">
        <v>3100322.4</v>
      </c>
      <c r="I28" s="34">
        <v>3000</v>
      </c>
      <c r="J28" s="34">
        <v>0</v>
      </c>
      <c r="K28" s="34">
        <v>84000</v>
      </c>
      <c r="L28" s="34">
        <v>125000</v>
      </c>
      <c r="M28" s="34">
        <v>25900</v>
      </c>
      <c r="N28" s="34">
        <v>49258.28</v>
      </c>
      <c r="O28" s="34">
        <v>126660</v>
      </c>
      <c r="P28" s="34">
        <v>469208.12</v>
      </c>
      <c r="Q28" s="34">
        <v>4767.6000000000004</v>
      </c>
      <c r="R28" s="34">
        <v>8657000</v>
      </c>
      <c r="S28" s="34"/>
      <c r="T28" s="37"/>
    </row>
    <row r="29" spans="1:20" x14ac:dyDescent="0.2">
      <c r="A29" s="86" t="s">
        <v>102</v>
      </c>
      <c r="B29" s="2"/>
      <c r="C29" s="2"/>
      <c r="D29" s="2"/>
      <c r="E29" s="34">
        <f>SUM(E25:E27)</f>
        <v>4650483.5999999996</v>
      </c>
      <c r="F29" s="34">
        <f>SUM(F25:F26)</f>
        <v>0</v>
      </c>
      <c r="G29" s="34">
        <f>SUM(G25:G27)</f>
        <v>18400</v>
      </c>
      <c r="H29" s="34">
        <f>SUM(H25:H27)</f>
        <v>3100322.4000000004</v>
      </c>
      <c r="I29" s="34">
        <f>SUM(I25:I27)</f>
        <v>3000</v>
      </c>
      <c r="J29" s="34">
        <f>SUM(J25:J26)</f>
        <v>0</v>
      </c>
      <c r="K29" s="34">
        <f>SUM(K25:K27)</f>
        <v>84000</v>
      </c>
      <c r="L29" s="34">
        <f>SUM(L25:L27)</f>
        <v>125000</v>
      </c>
      <c r="M29" s="34">
        <f>SUM(M25:M27)</f>
        <v>25900</v>
      </c>
      <c r="N29" s="34">
        <v>49258.28</v>
      </c>
      <c r="O29" s="34">
        <f>SUM(O25:O27)</f>
        <v>126660</v>
      </c>
      <c r="P29" s="34">
        <f>SUM(P25:P27)</f>
        <v>469208.12</v>
      </c>
      <c r="Q29" s="34">
        <f>SUM(Q25:Q27)</f>
        <v>4767.6000000000004</v>
      </c>
      <c r="R29" s="34">
        <f>SUM(E29:Q29)</f>
        <v>8657000</v>
      </c>
      <c r="S29" s="34"/>
      <c r="T29" s="37"/>
    </row>
    <row r="30" spans="1:20" ht="18" customHeight="1" x14ac:dyDescent="0.2">
      <c r="A30" s="126">
        <v>2020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8"/>
    </row>
    <row r="31" spans="1:20" ht="54" customHeight="1" x14ac:dyDescent="0.2">
      <c r="A31" s="16" t="s">
        <v>29</v>
      </c>
      <c r="B31" s="93">
        <v>17</v>
      </c>
      <c r="C31" s="93">
        <v>180</v>
      </c>
      <c r="D31" s="83" t="s">
        <v>116</v>
      </c>
      <c r="E31" s="34">
        <f t="shared" ref="E31:Q31" si="19">SUM(E34*0.5)</f>
        <v>2325241.7999999998</v>
      </c>
      <c r="F31" s="34">
        <f t="shared" si="19"/>
        <v>0</v>
      </c>
      <c r="G31" s="34">
        <f t="shared" si="19"/>
        <v>2329.14</v>
      </c>
      <c r="H31" s="34">
        <f t="shared" si="19"/>
        <v>1550161.2</v>
      </c>
      <c r="I31" s="34">
        <f t="shared" si="19"/>
        <v>1500</v>
      </c>
      <c r="J31" s="34">
        <f t="shared" si="19"/>
        <v>0</v>
      </c>
      <c r="K31" s="34">
        <f t="shared" si="19"/>
        <v>42000</v>
      </c>
      <c r="L31" s="34">
        <f t="shared" si="19"/>
        <v>59000</v>
      </c>
      <c r="M31" s="34">
        <f t="shared" si="19"/>
        <v>12950</v>
      </c>
      <c r="N31" s="34">
        <f t="shared" si="19"/>
        <v>35000</v>
      </c>
      <c r="O31" s="34">
        <f t="shared" si="19"/>
        <v>63330</v>
      </c>
      <c r="P31" s="34">
        <f t="shared" si="19"/>
        <v>234604.06</v>
      </c>
      <c r="Q31" s="34">
        <f t="shared" si="19"/>
        <v>2383.8000000000002</v>
      </c>
      <c r="R31" s="34">
        <f>SUM(E31:Q31)</f>
        <v>4328499.9999999991</v>
      </c>
      <c r="S31" s="34">
        <f>R31/B31</f>
        <v>254617.64705882347</v>
      </c>
      <c r="T31" s="37"/>
    </row>
    <row r="32" spans="1:20" ht="53.25" customHeight="1" x14ac:dyDescent="0.2">
      <c r="A32" s="16" t="s">
        <v>51</v>
      </c>
      <c r="B32" s="28">
        <v>116</v>
      </c>
      <c r="C32" s="28">
        <v>10450</v>
      </c>
      <c r="D32" s="100" t="s">
        <v>118</v>
      </c>
      <c r="E32" s="34">
        <f t="shared" ref="E32:Q32" si="20">SUM(E34*0.4)</f>
        <v>1860193.44</v>
      </c>
      <c r="F32" s="34">
        <f t="shared" si="20"/>
        <v>0</v>
      </c>
      <c r="G32" s="34">
        <f t="shared" si="20"/>
        <v>1863.3119999999999</v>
      </c>
      <c r="H32" s="34">
        <f t="shared" si="20"/>
        <v>1240128.96</v>
      </c>
      <c r="I32" s="34">
        <f t="shared" si="20"/>
        <v>1200</v>
      </c>
      <c r="J32" s="34">
        <f t="shared" si="20"/>
        <v>0</v>
      </c>
      <c r="K32" s="34">
        <f t="shared" si="20"/>
        <v>33600</v>
      </c>
      <c r="L32" s="34">
        <f t="shared" si="20"/>
        <v>47200</v>
      </c>
      <c r="M32" s="34">
        <f t="shared" si="20"/>
        <v>10360</v>
      </c>
      <c r="N32" s="34">
        <f t="shared" si="20"/>
        <v>28000</v>
      </c>
      <c r="O32" s="34">
        <f t="shared" si="20"/>
        <v>50664</v>
      </c>
      <c r="P32" s="34">
        <f t="shared" si="20"/>
        <v>187683.24800000002</v>
      </c>
      <c r="Q32" s="34">
        <f t="shared" si="20"/>
        <v>1907.0400000000002</v>
      </c>
      <c r="R32" s="34">
        <f>SUM(E32:Q32)</f>
        <v>3462800</v>
      </c>
      <c r="S32" s="34">
        <f>R32/B32</f>
        <v>29851.724137931036</v>
      </c>
      <c r="T32" s="37"/>
    </row>
    <row r="33" spans="1:20" ht="30.75" customHeight="1" x14ac:dyDescent="0.2">
      <c r="A33" s="16" t="s">
        <v>101</v>
      </c>
      <c r="B33" s="28">
        <v>26</v>
      </c>
      <c r="C33" s="28">
        <v>2834</v>
      </c>
      <c r="D33" s="100" t="s">
        <v>119</v>
      </c>
      <c r="E33" s="34">
        <f t="shared" ref="E33:Q33" si="21">SUM(E34*0.1)</f>
        <v>465048.36</v>
      </c>
      <c r="F33" s="34">
        <f t="shared" si="21"/>
        <v>0</v>
      </c>
      <c r="G33" s="34">
        <f t="shared" si="21"/>
        <v>465.82799999999997</v>
      </c>
      <c r="H33" s="34">
        <f t="shared" si="21"/>
        <v>310032.24</v>
      </c>
      <c r="I33" s="34">
        <f t="shared" si="21"/>
        <v>300</v>
      </c>
      <c r="J33" s="34">
        <f t="shared" si="21"/>
        <v>0</v>
      </c>
      <c r="K33" s="34">
        <f t="shared" si="21"/>
        <v>8400</v>
      </c>
      <c r="L33" s="34">
        <f t="shared" si="21"/>
        <v>11800</v>
      </c>
      <c r="M33" s="34">
        <f t="shared" si="21"/>
        <v>2590</v>
      </c>
      <c r="N33" s="34">
        <f t="shared" si="21"/>
        <v>7000</v>
      </c>
      <c r="O33" s="34">
        <f t="shared" si="21"/>
        <v>12666</v>
      </c>
      <c r="P33" s="34">
        <f t="shared" si="21"/>
        <v>46920.812000000005</v>
      </c>
      <c r="Q33" s="34">
        <f t="shared" si="21"/>
        <v>476.76000000000005</v>
      </c>
      <c r="R33" s="34">
        <f>SUM(E33:Q33)</f>
        <v>865700</v>
      </c>
      <c r="S33" s="34">
        <f t="shared" ref="S33" si="22">R33/B33</f>
        <v>33296.153846153844</v>
      </c>
      <c r="T33" s="37"/>
    </row>
    <row r="34" spans="1:20" ht="15" customHeight="1" x14ac:dyDescent="0.2">
      <c r="A34" s="86" t="s">
        <v>98</v>
      </c>
      <c r="B34" s="28"/>
      <c r="C34" s="28"/>
      <c r="D34" s="2"/>
      <c r="E34" s="37">
        <v>4650483.5999999996</v>
      </c>
      <c r="F34" s="37">
        <v>0</v>
      </c>
      <c r="G34" s="34">
        <v>4658.28</v>
      </c>
      <c r="H34" s="37">
        <v>3100322.4</v>
      </c>
      <c r="I34" s="37">
        <v>3000</v>
      </c>
      <c r="J34" s="37">
        <v>0</v>
      </c>
      <c r="K34" s="34">
        <v>84000</v>
      </c>
      <c r="L34" s="34">
        <v>118000</v>
      </c>
      <c r="M34" s="34">
        <v>25900</v>
      </c>
      <c r="N34" s="34">
        <v>70000</v>
      </c>
      <c r="O34" s="37">
        <v>126660</v>
      </c>
      <c r="P34" s="37">
        <v>469208.12</v>
      </c>
      <c r="Q34" s="37">
        <v>4767.6000000000004</v>
      </c>
      <c r="R34" s="37">
        <v>8657000</v>
      </c>
      <c r="S34" s="37"/>
      <c r="T34" s="37"/>
    </row>
    <row r="35" spans="1:20" ht="15" customHeight="1" x14ac:dyDescent="0.2">
      <c r="A35" s="86" t="s">
        <v>102</v>
      </c>
      <c r="B35" s="2"/>
      <c r="C35" s="2"/>
      <c r="D35" s="2"/>
      <c r="E35" s="34">
        <f>SUM(E31:E33)</f>
        <v>4650483.5999999996</v>
      </c>
      <c r="F35" s="34">
        <f>SUM(F31:F32)</f>
        <v>0</v>
      </c>
      <c r="G35" s="34">
        <f>SUM(G31:G33)</f>
        <v>4658.2799999999988</v>
      </c>
      <c r="H35" s="34">
        <f>SUM(H31:H33)</f>
        <v>3100322.4000000004</v>
      </c>
      <c r="I35" s="34">
        <f>SUM(I31:I33)</f>
        <v>3000</v>
      </c>
      <c r="J35" s="34">
        <f>SUM(J31:J32)</f>
        <v>0</v>
      </c>
      <c r="K35" s="34">
        <f t="shared" ref="K35:Q35" si="23">SUM(K31:K33)</f>
        <v>84000</v>
      </c>
      <c r="L35" s="34">
        <f t="shared" si="23"/>
        <v>118000</v>
      </c>
      <c r="M35" s="34">
        <f t="shared" si="23"/>
        <v>25900</v>
      </c>
      <c r="N35" s="34">
        <f t="shared" si="23"/>
        <v>70000</v>
      </c>
      <c r="O35" s="34">
        <f t="shared" si="23"/>
        <v>126660</v>
      </c>
      <c r="P35" s="34">
        <f t="shared" si="23"/>
        <v>469208.12</v>
      </c>
      <c r="Q35" s="34">
        <f t="shared" si="23"/>
        <v>4767.6000000000004</v>
      </c>
      <c r="R35" s="34">
        <f>SUM(E35:Q35)</f>
        <v>8657000</v>
      </c>
      <c r="S35" s="37"/>
      <c r="T35" s="37"/>
    </row>
    <row r="36" spans="1:20" ht="15" customHeight="1" x14ac:dyDescent="0.2">
      <c r="A36" s="73"/>
      <c r="B36" s="14"/>
      <c r="C36" s="14"/>
      <c r="D36" s="1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</row>
    <row r="37" spans="1:20" ht="15" customHeight="1" x14ac:dyDescent="0.2">
      <c r="A37" s="8"/>
      <c r="B37" s="9"/>
      <c r="C37" s="9"/>
      <c r="D37" s="9"/>
      <c r="E37" s="9"/>
      <c r="F37" s="9"/>
      <c r="G37" s="9"/>
      <c r="H37" s="10"/>
      <c r="I37" s="10"/>
      <c r="J37" s="10"/>
      <c r="K37" s="10"/>
      <c r="L37" s="10"/>
      <c r="M37" s="10"/>
      <c r="N37" s="10"/>
      <c r="O37" s="9"/>
      <c r="P37" s="9"/>
      <c r="Q37" s="9"/>
      <c r="R37" s="9"/>
      <c r="S37" s="9"/>
      <c r="T37" s="9"/>
    </row>
    <row r="38" spans="1:20" ht="12" customHeight="1" x14ac:dyDescent="0.25">
      <c r="A38" s="19"/>
      <c r="B38" s="20"/>
      <c r="C38" s="20"/>
      <c r="D38" s="20" t="s">
        <v>8</v>
      </c>
      <c r="E38" s="20"/>
      <c r="F38" s="20"/>
      <c r="G38" s="20"/>
      <c r="H38" s="129" t="s">
        <v>35</v>
      </c>
      <c r="I38" s="129"/>
      <c r="J38" s="129"/>
      <c r="K38" s="129"/>
      <c r="L38" s="129"/>
      <c r="M38" s="129"/>
      <c r="N38" s="105" t="s">
        <v>15</v>
      </c>
      <c r="O38" s="11"/>
      <c r="P38" s="11"/>
      <c r="Q38" s="11"/>
      <c r="R38" s="11"/>
      <c r="S38" s="11"/>
      <c r="T38" s="11"/>
    </row>
    <row r="39" spans="1:20" ht="3.75" hidden="1" customHeight="1" x14ac:dyDescent="0.25">
      <c r="A39" s="19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1"/>
      <c r="M39" s="20"/>
      <c r="N39" s="20"/>
      <c r="O39" s="11"/>
      <c r="P39" s="11"/>
      <c r="Q39" s="11"/>
      <c r="R39" s="11"/>
      <c r="S39" s="11"/>
      <c r="T39" s="11"/>
    </row>
    <row r="40" spans="1:20" ht="13.5" customHeight="1" x14ac:dyDescent="0.25">
      <c r="A40" s="129" t="s">
        <v>90</v>
      </c>
      <c r="B40" s="129"/>
      <c r="C40" s="129"/>
      <c r="D40" s="129"/>
      <c r="E40" s="129"/>
      <c r="F40" s="106"/>
      <c r="G40" s="20"/>
      <c r="H40" s="105"/>
      <c r="I40" s="106"/>
      <c r="J40" s="106"/>
      <c r="K40" s="106"/>
      <c r="L40" s="106"/>
      <c r="M40" s="106"/>
      <c r="N40" s="106"/>
      <c r="O40" s="12"/>
      <c r="P40" s="12"/>
      <c r="Q40" s="12"/>
      <c r="R40" s="12"/>
      <c r="S40" s="12"/>
      <c r="T40" s="12"/>
    </row>
    <row r="41" spans="1:20" ht="15" x14ac:dyDescent="0.25">
      <c r="A41" s="20"/>
      <c r="B41" s="20"/>
      <c r="C41" s="20"/>
      <c r="D41" s="20"/>
      <c r="E41" s="20"/>
      <c r="F41" s="20"/>
      <c r="G41" s="20"/>
      <c r="H41" s="129" t="s">
        <v>36</v>
      </c>
      <c r="I41" s="129"/>
      <c r="J41" s="129"/>
      <c r="K41" s="129"/>
      <c r="L41" s="129"/>
      <c r="M41" s="129"/>
      <c r="N41" s="105" t="s">
        <v>15</v>
      </c>
      <c r="O41" s="11"/>
      <c r="P41" s="11"/>
      <c r="Q41" s="11"/>
      <c r="R41" s="11"/>
      <c r="S41" s="11"/>
      <c r="T41" s="11"/>
    </row>
    <row r="42" spans="1:20" ht="15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11"/>
      <c r="P42" s="11"/>
      <c r="Q42" s="11"/>
      <c r="R42" s="11"/>
      <c r="S42" s="11"/>
      <c r="T42" s="11"/>
    </row>
    <row r="43" spans="1:20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</row>
    <row r="44" spans="1:20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</row>
    <row r="45" spans="1:20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x14ac:dyDescent="0.2"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x14ac:dyDescent="0.2"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x14ac:dyDescent="0.2"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x14ac:dyDescent="0.2"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x14ac:dyDescent="0.2"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2:20" x14ac:dyDescent="0.2"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2:20" x14ac:dyDescent="0.2"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2:20" x14ac:dyDescent="0.2"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2:20" x14ac:dyDescent="0.2"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2:20" x14ac:dyDescent="0.2"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2:20" x14ac:dyDescent="0.2"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2:20" x14ac:dyDescent="0.2"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2:20" x14ac:dyDescent="0.2"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2:20" x14ac:dyDescent="0.2"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2:20" x14ac:dyDescent="0.2"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2:20" x14ac:dyDescent="0.2"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2:20" x14ac:dyDescent="0.2"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2:20" x14ac:dyDescent="0.2"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2:20" x14ac:dyDescent="0.2"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2:20" x14ac:dyDescent="0.2"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2:20" x14ac:dyDescent="0.2"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2:20" x14ac:dyDescent="0.2"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2:20" x14ac:dyDescent="0.2"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2:20" x14ac:dyDescent="0.2"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2:20" x14ac:dyDescent="0.2"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2:20" x14ac:dyDescent="0.2"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2:20" x14ac:dyDescent="0.2"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2:20" x14ac:dyDescent="0.2"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2:20" x14ac:dyDescent="0.2"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2:20" x14ac:dyDescent="0.2"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2:20" x14ac:dyDescent="0.2"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2:20" x14ac:dyDescent="0.2"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2:20" x14ac:dyDescent="0.2"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2:20" x14ac:dyDescent="0.2"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2:20" x14ac:dyDescent="0.2"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2:20" x14ac:dyDescent="0.2"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2:20" x14ac:dyDescent="0.2"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2:20" x14ac:dyDescent="0.2"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2:20" x14ac:dyDescent="0.2"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2:20" x14ac:dyDescent="0.2"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2:20" x14ac:dyDescent="0.2"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2:20" x14ac:dyDescent="0.2"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2:20" x14ac:dyDescent="0.2"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2:20" x14ac:dyDescent="0.2"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2:20" x14ac:dyDescent="0.2"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2:20" x14ac:dyDescent="0.2"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2:20" x14ac:dyDescent="0.2"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2:20" x14ac:dyDescent="0.2"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2:20" x14ac:dyDescent="0.2"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2:20" x14ac:dyDescent="0.2"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2:20" x14ac:dyDescent="0.2"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2:20" x14ac:dyDescent="0.2"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2:20" x14ac:dyDescent="0.2"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2:20" x14ac:dyDescent="0.2"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2:20" x14ac:dyDescent="0.2"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2:20" x14ac:dyDescent="0.2"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2:20" x14ac:dyDescent="0.2"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2:20" x14ac:dyDescent="0.2"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2:20" x14ac:dyDescent="0.2"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2:20" x14ac:dyDescent="0.2"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2:20" x14ac:dyDescent="0.2"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2:20" x14ac:dyDescent="0.2"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2:20" x14ac:dyDescent="0.2"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2:20" x14ac:dyDescent="0.2"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2:20" x14ac:dyDescent="0.2"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2:20" x14ac:dyDescent="0.2"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2:20" x14ac:dyDescent="0.2"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2:20" x14ac:dyDescent="0.2"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2:20" x14ac:dyDescent="0.2"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2:20" x14ac:dyDescent="0.2"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2:20" x14ac:dyDescent="0.2"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2:20" x14ac:dyDescent="0.2"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2:20" x14ac:dyDescent="0.2"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2:20" x14ac:dyDescent="0.2"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2:20" x14ac:dyDescent="0.2"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2:20" x14ac:dyDescent="0.2"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2:20" x14ac:dyDescent="0.2"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2:20" x14ac:dyDescent="0.2"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2:20" x14ac:dyDescent="0.2"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2:20" x14ac:dyDescent="0.2"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2:20" x14ac:dyDescent="0.2"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2:20" x14ac:dyDescent="0.2"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2:20" x14ac:dyDescent="0.2"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2:20" x14ac:dyDescent="0.2"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2:20" x14ac:dyDescent="0.2"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2:20" x14ac:dyDescent="0.2"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2:20" x14ac:dyDescent="0.2"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2:20" x14ac:dyDescent="0.2"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2:20" x14ac:dyDescent="0.2"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2:20" x14ac:dyDescent="0.2"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2:20" x14ac:dyDescent="0.2"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2:20" x14ac:dyDescent="0.2"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2:20" x14ac:dyDescent="0.2"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2:20" x14ac:dyDescent="0.2"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2:20" x14ac:dyDescent="0.2"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2:20" x14ac:dyDescent="0.2"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2:20" x14ac:dyDescent="0.2"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2:20" x14ac:dyDescent="0.2"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2:20" x14ac:dyDescent="0.2"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2:20" x14ac:dyDescent="0.2"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2:20" x14ac:dyDescent="0.2"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2:20" x14ac:dyDescent="0.2"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2:20" x14ac:dyDescent="0.2"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2:20" x14ac:dyDescent="0.2"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2:20" x14ac:dyDescent="0.2"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2:20" x14ac:dyDescent="0.2"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2:20" x14ac:dyDescent="0.2"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2:20" x14ac:dyDescent="0.2"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2:20" x14ac:dyDescent="0.2"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2:20" x14ac:dyDescent="0.2"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2:20" x14ac:dyDescent="0.2"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2:20" x14ac:dyDescent="0.2"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2:20" x14ac:dyDescent="0.2"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2:20" x14ac:dyDescent="0.2"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2:20" x14ac:dyDescent="0.2"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2:20" x14ac:dyDescent="0.2"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2:20" x14ac:dyDescent="0.2"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2:20" x14ac:dyDescent="0.2"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2:20" x14ac:dyDescent="0.2"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2:20" x14ac:dyDescent="0.2"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2:20" x14ac:dyDescent="0.2"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2:20" x14ac:dyDescent="0.2"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2:20" x14ac:dyDescent="0.2"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2:20" x14ac:dyDescent="0.2"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2:20" x14ac:dyDescent="0.2"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2:20" x14ac:dyDescent="0.2"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2:20" x14ac:dyDescent="0.2"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2:20" x14ac:dyDescent="0.2"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2:20" x14ac:dyDescent="0.2"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2:20" x14ac:dyDescent="0.2"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2:20" x14ac:dyDescent="0.2"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2:20" x14ac:dyDescent="0.2"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2:20" x14ac:dyDescent="0.2"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2:20" x14ac:dyDescent="0.2"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2:20" x14ac:dyDescent="0.2"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2:20" x14ac:dyDescent="0.2"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2:20" x14ac:dyDescent="0.2"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2:20" x14ac:dyDescent="0.2"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2:20" x14ac:dyDescent="0.2"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2:20" x14ac:dyDescent="0.2"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2:20" x14ac:dyDescent="0.2"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2:20" x14ac:dyDescent="0.2"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2:20" x14ac:dyDescent="0.2"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2:20" x14ac:dyDescent="0.2"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2:20" x14ac:dyDescent="0.2"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2:20" x14ac:dyDescent="0.2"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2:20" x14ac:dyDescent="0.2"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2:20" x14ac:dyDescent="0.2"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2:20" x14ac:dyDescent="0.2"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2:20" x14ac:dyDescent="0.2"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2:20" x14ac:dyDescent="0.2"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2:20" x14ac:dyDescent="0.2"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2:20" x14ac:dyDescent="0.2"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2:20" x14ac:dyDescent="0.2"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2:20" x14ac:dyDescent="0.2"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2:20" x14ac:dyDescent="0.2"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2:20" x14ac:dyDescent="0.2"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2:20" x14ac:dyDescent="0.2"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2:20" x14ac:dyDescent="0.2"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2:20" x14ac:dyDescent="0.2"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2:20" x14ac:dyDescent="0.2"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2:20" x14ac:dyDescent="0.2"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2:20" x14ac:dyDescent="0.2"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2:20" x14ac:dyDescent="0.2"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2:20" x14ac:dyDescent="0.2"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2:20" x14ac:dyDescent="0.2"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2:20" x14ac:dyDescent="0.2"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2:20" x14ac:dyDescent="0.2"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2:20" x14ac:dyDescent="0.2"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2:20" x14ac:dyDescent="0.2"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2:20" x14ac:dyDescent="0.2"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2:20" x14ac:dyDescent="0.2"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2:20" x14ac:dyDescent="0.2"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2:20" x14ac:dyDescent="0.2"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2:20" x14ac:dyDescent="0.2"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2:20" x14ac:dyDescent="0.2"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2:20" x14ac:dyDescent="0.2"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2:20" x14ac:dyDescent="0.2"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2:20" x14ac:dyDescent="0.2"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2:20" x14ac:dyDescent="0.2"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2:20" x14ac:dyDescent="0.2"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2:20" x14ac:dyDescent="0.2"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2:20" x14ac:dyDescent="0.2"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2:20" x14ac:dyDescent="0.2"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2:20" x14ac:dyDescent="0.2"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2:20" x14ac:dyDescent="0.2"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2:20" x14ac:dyDescent="0.2"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2:20" x14ac:dyDescent="0.2"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2:20" x14ac:dyDescent="0.2"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2:20" x14ac:dyDescent="0.2"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2:20" x14ac:dyDescent="0.2"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2:20" x14ac:dyDescent="0.2"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2:20" x14ac:dyDescent="0.2"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2:20" x14ac:dyDescent="0.2"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2:20" x14ac:dyDescent="0.2"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2:20" x14ac:dyDescent="0.2"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2:20" x14ac:dyDescent="0.2"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2:20" x14ac:dyDescent="0.2"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2:20" x14ac:dyDescent="0.2"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2:20" x14ac:dyDescent="0.2"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2:20" x14ac:dyDescent="0.2"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2:20" x14ac:dyDescent="0.2"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2:20" x14ac:dyDescent="0.2"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2:20" x14ac:dyDescent="0.2"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2:20" x14ac:dyDescent="0.2"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2:20" x14ac:dyDescent="0.2"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2:20" x14ac:dyDescent="0.2"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2:20" x14ac:dyDescent="0.2"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2:20" x14ac:dyDescent="0.2"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2:20" x14ac:dyDescent="0.2"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2:20" x14ac:dyDescent="0.2"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2:20" x14ac:dyDescent="0.2"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2:20" x14ac:dyDescent="0.2"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2:20" x14ac:dyDescent="0.2"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2:20" x14ac:dyDescent="0.2"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2:20" x14ac:dyDescent="0.2"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2:20" x14ac:dyDescent="0.2"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2:20" x14ac:dyDescent="0.2"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2:20" x14ac:dyDescent="0.2"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2:20" x14ac:dyDescent="0.2"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2:20" x14ac:dyDescent="0.2"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2:20" x14ac:dyDescent="0.2"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2:20" x14ac:dyDescent="0.2"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2:20" x14ac:dyDescent="0.2"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2:20" x14ac:dyDescent="0.2"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2:20" x14ac:dyDescent="0.2"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2:20" x14ac:dyDescent="0.2"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2:20" x14ac:dyDescent="0.2"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2:20" x14ac:dyDescent="0.2"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2:20" x14ac:dyDescent="0.2"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2:20" x14ac:dyDescent="0.2"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2:20" x14ac:dyDescent="0.2"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2:20" x14ac:dyDescent="0.2"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2:20" x14ac:dyDescent="0.2"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2:20" x14ac:dyDescent="0.2"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2:20" x14ac:dyDescent="0.2"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2:20" x14ac:dyDescent="0.2"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2:20" x14ac:dyDescent="0.2"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2:20" x14ac:dyDescent="0.2"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2:20" x14ac:dyDescent="0.2"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2:20" x14ac:dyDescent="0.2"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2:20" x14ac:dyDescent="0.2"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2:20" x14ac:dyDescent="0.2"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2:20" x14ac:dyDescent="0.2"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2:20" x14ac:dyDescent="0.2"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2:20" x14ac:dyDescent="0.2"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2:20" x14ac:dyDescent="0.2"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2:20" x14ac:dyDescent="0.2"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2:20" x14ac:dyDescent="0.2"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2:20" x14ac:dyDescent="0.2"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2:20" x14ac:dyDescent="0.2"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2:20" x14ac:dyDescent="0.2"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2:20" x14ac:dyDescent="0.2"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2:20" x14ac:dyDescent="0.2"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2:20" x14ac:dyDescent="0.2"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2:20" x14ac:dyDescent="0.2"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2:20" x14ac:dyDescent="0.2"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2:20" x14ac:dyDescent="0.2"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2:20" x14ac:dyDescent="0.2"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2:20" x14ac:dyDescent="0.2"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2:20" x14ac:dyDescent="0.2"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2:20" x14ac:dyDescent="0.2"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2:20" x14ac:dyDescent="0.2"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2:20" x14ac:dyDescent="0.2"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2:20" x14ac:dyDescent="0.2"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2:20" x14ac:dyDescent="0.2"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2:20" x14ac:dyDescent="0.2"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2:20" x14ac:dyDescent="0.2"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2:20" x14ac:dyDescent="0.2"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2:20" x14ac:dyDescent="0.2"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2:20" x14ac:dyDescent="0.2"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2:20" x14ac:dyDescent="0.2"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2:20" x14ac:dyDescent="0.2"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2:20" x14ac:dyDescent="0.2"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2:20" x14ac:dyDescent="0.2"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2:20" x14ac:dyDescent="0.2"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2:20" x14ac:dyDescent="0.2"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2:20" x14ac:dyDescent="0.2"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2:20" x14ac:dyDescent="0.2"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2:20" x14ac:dyDescent="0.2"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2:20" x14ac:dyDescent="0.2"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2:20" x14ac:dyDescent="0.2"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2:20" x14ac:dyDescent="0.2"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2:20" x14ac:dyDescent="0.2"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2:20" x14ac:dyDescent="0.2"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2:20" x14ac:dyDescent="0.2"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2:20" x14ac:dyDescent="0.2"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2:20" x14ac:dyDescent="0.2"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2:20" x14ac:dyDescent="0.2"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2:20" x14ac:dyDescent="0.2"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2:20" x14ac:dyDescent="0.2"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2:20" x14ac:dyDescent="0.2"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2:20" x14ac:dyDescent="0.2"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2:20" x14ac:dyDescent="0.2"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2:20" x14ac:dyDescent="0.2"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2:20" x14ac:dyDescent="0.2"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2:20" x14ac:dyDescent="0.2"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2:20" x14ac:dyDescent="0.2"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2:20" x14ac:dyDescent="0.2"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2:20" x14ac:dyDescent="0.2"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2:20" x14ac:dyDescent="0.2"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2:20" x14ac:dyDescent="0.2"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2:20" x14ac:dyDescent="0.2"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2:20" x14ac:dyDescent="0.2"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2:20" x14ac:dyDescent="0.2"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2:20" x14ac:dyDescent="0.2"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2:20" x14ac:dyDescent="0.2"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2:20" x14ac:dyDescent="0.2"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2:20" x14ac:dyDescent="0.2"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2:20" x14ac:dyDescent="0.2"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2:20" x14ac:dyDescent="0.2"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2:20" x14ac:dyDescent="0.2"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2:20" x14ac:dyDescent="0.2"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2:20" x14ac:dyDescent="0.2"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2:20" x14ac:dyDescent="0.2"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2:20" x14ac:dyDescent="0.2"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2:20" x14ac:dyDescent="0.2"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2:20" x14ac:dyDescent="0.2"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2:20" x14ac:dyDescent="0.2"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2:20" x14ac:dyDescent="0.2"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2:20" x14ac:dyDescent="0.2"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2:20" x14ac:dyDescent="0.2"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2:20" x14ac:dyDescent="0.2"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2:20" x14ac:dyDescent="0.2"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2:20" x14ac:dyDescent="0.2"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2:20" x14ac:dyDescent="0.2"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2:20" x14ac:dyDescent="0.2"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2:20" x14ac:dyDescent="0.2"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2:20" x14ac:dyDescent="0.2"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2:20" x14ac:dyDescent="0.2"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2:20" x14ac:dyDescent="0.2"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2:20" x14ac:dyDescent="0.2"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2:20" x14ac:dyDescent="0.2"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2:20" x14ac:dyDescent="0.2"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2:20" x14ac:dyDescent="0.2"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2:20" x14ac:dyDescent="0.2"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2:20" x14ac:dyDescent="0.2"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2:20" x14ac:dyDescent="0.2"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2:20" x14ac:dyDescent="0.2"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2:20" x14ac:dyDescent="0.2"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2:20" x14ac:dyDescent="0.2"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2:20" x14ac:dyDescent="0.2"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2:20" x14ac:dyDescent="0.2"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2:20" x14ac:dyDescent="0.2"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2:20" x14ac:dyDescent="0.2"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2:20" x14ac:dyDescent="0.2"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2:20" x14ac:dyDescent="0.2"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2:20" x14ac:dyDescent="0.2"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2:20" x14ac:dyDescent="0.2"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2:20" x14ac:dyDescent="0.2"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2:20" x14ac:dyDescent="0.2"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2:20" x14ac:dyDescent="0.2"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2:20" x14ac:dyDescent="0.2"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2:20" x14ac:dyDescent="0.2"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2:20" x14ac:dyDescent="0.2"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2:20" x14ac:dyDescent="0.2"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2:20" x14ac:dyDescent="0.2"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2:20" x14ac:dyDescent="0.2"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2:20" x14ac:dyDescent="0.2"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2:20" x14ac:dyDescent="0.2"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2:20" x14ac:dyDescent="0.2"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2:20" x14ac:dyDescent="0.2"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2:20" x14ac:dyDescent="0.2"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2:20" x14ac:dyDescent="0.2"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2:20" x14ac:dyDescent="0.2"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2:20" x14ac:dyDescent="0.2"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2:20" x14ac:dyDescent="0.2"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2:20" x14ac:dyDescent="0.2"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2:20" x14ac:dyDescent="0.2"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2:20" x14ac:dyDescent="0.2"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2:20" x14ac:dyDescent="0.2"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2:20" x14ac:dyDescent="0.2"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2:20" x14ac:dyDescent="0.2"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2:20" x14ac:dyDescent="0.2"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2:20" x14ac:dyDescent="0.2"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2:20" x14ac:dyDescent="0.2"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2:20" x14ac:dyDescent="0.2"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2:20" x14ac:dyDescent="0.2"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2:20" x14ac:dyDescent="0.2"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2:20" x14ac:dyDescent="0.2"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2:20" x14ac:dyDescent="0.2"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2:20" x14ac:dyDescent="0.2"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2:20" x14ac:dyDescent="0.2"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2:20" x14ac:dyDescent="0.2"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2:20" x14ac:dyDescent="0.2"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2:20" x14ac:dyDescent="0.2"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2:20" x14ac:dyDescent="0.2"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2:20" x14ac:dyDescent="0.2"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2:20" x14ac:dyDescent="0.2"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2:20" x14ac:dyDescent="0.2"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2:20" x14ac:dyDescent="0.2"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2:20" x14ac:dyDescent="0.2"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2:20" x14ac:dyDescent="0.2"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2:20" x14ac:dyDescent="0.2"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2:20" x14ac:dyDescent="0.2"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2:20" x14ac:dyDescent="0.2"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2:20" x14ac:dyDescent="0.2"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2:20" x14ac:dyDescent="0.2"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2:20" x14ac:dyDescent="0.2"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2:20" x14ac:dyDescent="0.2"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2:20" x14ac:dyDescent="0.2"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2:20" x14ac:dyDescent="0.2"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2:20" x14ac:dyDescent="0.2"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2:20" x14ac:dyDescent="0.2"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2:20" x14ac:dyDescent="0.2"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2:20" x14ac:dyDescent="0.2"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2:20" x14ac:dyDescent="0.2"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2:20" x14ac:dyDescent="0.2"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2:20" x14ac:dyDescent="0.2"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2:20" x14ac:dyDescent="0.2"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2:20" x14ac:dyDescent="0.2"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2:20" x14ac:dyDescent="0.2"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2:20" x14ac:dyDescent="0.2"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2:20" x14ac:dyDescent="0.2"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2:20" x14ac:dyDescent="0.2"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2:20" x14ac:dyDescent="0.2"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2:20" x14ac:dyDescent="0.2"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2:20" x14ac:dyDescent="0.2"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2:20" x14ac:dyDescent="0.2"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2:20" x14ac:dyDescent="0.2"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2:20" x14ac:dyDescent="0.2"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2:20" x14ac:dyDescent="0.2"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2:20" x14ac:dyDescent="0.2"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2:20" x14ac:dyDescent="0.2"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2:20" x14ac:dyDescent="0.2"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2:20" x14ac:dyDescent="0.2"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2:20" x14ac:dyDescent="0.2"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2:20" x14ac:dyDescent="0.2"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2:20" x14ac:dyDescent="0.2"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2:20" x14ac:dyDescent="0.2"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2:20" x14ac:dyDescent="0.2"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2:20" x14ac:dyDescent="0.2"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2:20" x14ac:dyDescent="0.2"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2:20" x14ac:dyDescent="0.2"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2:20" x14ac:dyDescent="0.2"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2:20" x14ac:dyDescent="0.2"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2:20" x14ac:dyDescent="0.2"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2:20" x14ac:dyDescent="0.2"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2:20" x14ac:dyDescent="0.2"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2:20" x14ac:dyDescent="0.2"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2:20" x14ac:dyDescent="0.2"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2:20" x14ac:dyDescent="0.2"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2:20" x14ac:dyDescent="0.2"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2:20" x14ac:dyDescent="0.2"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2:20" x14ac:dyDescent="0.2"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2:20" x14ac:dyDescent="0.2"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2:20" x14ac:dyDescent="0.2"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2:20" x14ac:dyDescent="0.2"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2:20" x14ac:dyDescent="0.2"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2:20" x14ac:dyDescent="0.2"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2:20" x14ac:dyDescent="0.2"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2:20" x14ac:dyDescent="0.2"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2:20" x14ac:dyDescent="0.2"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2:20" x14ac:dyDescent="0.2"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2:20" x14ac:dyDescent="0.2"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2:20" x14ac:dyDescent="0.2"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2:20" x14ac:dyDescent="0.2"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2:20" x14ac:dyDescent="0.2"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2:20" x14ac:dyDescent="0.2"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2:20" x14ac:dyDescent="0.2"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2:20" x14ac:dyDescent="0.2"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2:20" x14ac:dyDescent="0.2"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2:20" x14ac:dyDescent="0.2"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2:20" x14ac:dyDescent="0.2"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2:20" x14ac:dyDescent="0.2"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2:20" x14ac:dyDescent="0.2"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2:20" x14ac:dyDescent="0.2"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2:20" x14ac:dyDescent="0.2"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2:20" x14ac:dyDescent="0.2"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2:20" x14ac:dyDescent="0.2"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2:20" x14ac:dyDescent="0.2"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2:20" x14ac:dyDescent="0.2"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2:20" x14ac:dyDescent="0.2"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2:20" x14ac:dyDescent="0.2"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2:20" x14ac:dyDescent="0.2"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2:20" x14ac:dyDescent="0.2"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2:20" x14ac:dyDescent="0.2"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2:20" x14ac:dyDescent="0.2"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2:20" x14ac:dyDescent="0.2"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2:20" x14ac:dyDescent="0.2"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2:20" x14ac:dyDescent="0.2"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2:20" x14ac:dyDescent="0.2"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2:20" x14ac:dyDescent="0.2"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2:20" x14ac:dyDescent="0.2"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2:20" x14ac:dyDescent="0.2"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2:20" x14ac:dyDescent="0.2"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2:20" x14ac:dyDescent="0.2"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2:20" x14ac:dyDescent="0.2"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2:20" x14ac:dyDescent="0.2"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2:20" x14ac:dyDescent="0.2"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2:20" x14ac:dyDescent="0.2"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2:20" x14ac:dyDescent="0.2"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2:20" x14ac:dyDescent="0.2"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2:20" x14ac:dyDescent="0.2"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2:20" x14ac:dyDescent="0.2"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2:20" x14ac:dyDescent="0.2"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2:20" x14ac:dyDescent="0.2"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2:20" x14ac:dyDescent="0.2"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2:20" x14ac:dyDescent="0.2"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2:20" x14ac:dyDescent="0.2"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2:20" x14ac:dyDescent="0.2"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2:20" x14ac:dyDescent="0.2"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2:20" x14ac:dyDescent="0.2"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2:20" x14ac:dyDescent="0.2"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2:20" x14ac:dyDescent="0.2"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2:20" x14ac:dyDescent="0.2"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2:20" x14ac:dyDescent="0.2"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2:20" x14ac:dyDescent="0.2"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2:20" x14ac:dyDescent="0.2"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2:20" x14ac:dyDescent="0.2"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2:20" x14ac:dyDescent="0.2"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2:20" x14ac:dyDescent="0.2"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2:20" x14ac:dyDescent="0.2"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2:20" x14ac:dyDescent="0.2"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2:20" x14ac:dyDescent="0.2"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2:20" x14ac:dyDescent="0.2"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2:20" x14ac:dyDescent="0.2"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2:20" x14ac:dyDescent="0.2"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2:20" x14ac:dyDescent="0.2"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2:20" x14ac:dyDescent="0.2"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2:20" x14ac:dyDescent="0.2"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2:20" x14ac:dyDescent="0.2"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2:20" x14ac:dyDescent="0.2"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2:20" x14ac:dyDescent="0.2"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2:20" x14ac:dyDescent="0.2"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2:20" x14ac:dyDescent="0.2"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2:20" x14ac:dyDescent="0.2"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2:20" x14ac:dyDescent="0.2"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2:20" x14ac:dyDescent="0.2"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2:20" x14ac:dyDescent="0.2"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2:20" x14ac:dyDescent="0.2"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2:20" x14ac:dyDescent="0.2"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2:20" x14ac:dyDescent="0.2"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2:20" x14ac:dyDescent="0.2"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2:20" x14ac:dyDescent="0.2"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2:20" x14ac:dyDescent="0.2"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2:20" x14ac:dyDescent="0.2"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2:20" x14ac:dyDescent="0.2"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2:20" x14ac:dyDescent="0.2"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2:20" x14ac:dyDescent="0.2"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2:20" x14ac:dyDescent="0.2"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2:20" x14ac:dyDescent="0.2"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2:20" x14ac:dyDescent="0.2"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2:20" x14ac:dyDescent="0.2"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2:20" x14ac:dyDescent="0.2"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2:20" x14ac:dyDescent="0.2"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2:20" x14ac:dyDescent="0.2"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2:20" x14ac:dyDescent="0.2"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2:20" x14ac:dyDescent="0.2"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2:20" x14ac:dyDescent="0.2"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2:20" x14ac:dyDescent="0.2"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2:20" x14ac:dyDescent="0.2"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2:20" x14ac:dyDescent="0.2"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2:20" x14ac:dyDescent="0.2"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2:20" x14ac:dyDescent="0.2"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2:20" x14ac:dyDescent="0.2"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2:20" x14ac:dyDescent="0.2"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2:20" x14ac:dyDescent="0.2"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2:20" x14ac:dyDescent="0.2"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2:20" x14ac:dyDescent="0.2"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2:20" x14ac:dyDescent="0.2"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2:20" x14ac:dyDescent="0.2"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2:20" x14ac:dyDescent="0.2"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2:20" x14ac:dyDescent="0.2"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2:20" x14ac:dyDescent="0.2"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2:20" x14ac:dyDescent="0.2"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2:20" x14ac:dyDescent="0.2"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2:20" x14ac:dyDescent="0.2"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2:20" x14ac:dyDescent="0.2"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2:20" x14ac:dyDescent="0.2"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2:20" x14ac:dyDescent="0.2"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2:20" x14ac:dyDescent="0.2"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2:20" x14ac:dyDescent="0.2"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2:20" x14ac:dyDescent="0.2"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2:20" x14ac:dyDescent="0.2"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2:20" x14ac:dyDescent="0.2"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2:20" x14ac:dyDescent="0.2"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2:20" x14ac:dyDescent="0.2"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2:20" x14ac:dyDescent="0.2"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2:20" x14ac:dyDescent="0.2"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2:20" x14ac:dyDescent="0.2"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2:20" x14ac:dyDescent="0.2"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2:20" x14ac:dyDescent="0.2"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2:20" x14ac:dyDescent="0.2"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2:20" x14ac:dyDescent="0.2"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2:20" x14ac:dyDescent="0.2"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2:20" x14ac:dyDescent="0.2"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2:20" x14ac:dyDescent="0.2"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2:20" x14ac:dyDescent="0.2"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2:20" x14ac:dyDescent="0.2"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2:20" x14ac:dyDescent="0.2"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2:20" x14ac:dyDescent="0.2"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2:20" x14ac:dyDescent="0.2"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2:20" x14ac:dyDescent="0.2"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2:20" x14ac:dyDescent="0.2"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2:20" x14ac:dyDescent="0.2"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2:20" x14ac:dyDescent="0.2"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2:20" x14ac:dyDescent="0.2"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2:20" x14ac:dyDescent="0.2"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2:20" x14ac:dyDescent="0.2"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2:20" x14ac:dyDescent="0.2"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2:20" x14ac:dyDescent="0.2"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2:20" x14ac:dyDescent="0.2"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2:20" x14ac:dyDescent="0.2"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2:20" x14ac:dyDescent="0.2"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2:20" x14ac:dyDescent="0.2"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2:20" x14ac:dyDescent="0.2"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2:20" x14ac:dyDescent="0.2"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2:20" x14ac:dyDescent="0.2"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2:20" x14ac:dyDescent="0.2"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2:20" x14ac:dyDescent="0.2"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2:20" x14ac:dyDescent="0.2"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2:20" x14ac:dyDescent="0.2"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2:20" x14ac:dyDescent="0.2"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2:20" x14ac:dyDescent="0.2"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2:20" x14ac:dyDescent="0.2"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2:20" x14ac:dyDescent="0.2"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2:20" x14ac:dyDescent="0.2"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2:20" x14ac:dyDescent="0.2"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2:20" x14ac:dyDescent="0.2"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2:20" x14ac:dyDescent="0.2"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2:20" x14ac:dyDescent="0.2"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2:20" x14ac:dyDescent="0.2"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2:20" x14ac:dyDescent="0.2"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2:20" x14ac:dyDescent="0.2"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2:20" x14ac:dyDescent="0.2"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2:20" x14ac:dyDescent="0.2"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2:20" x14ac:dyDescent="0.2"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2:20" x14ac:dyDescent="0.2"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2:20" x14ac:dyDescent="0.2"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2:20" x14ac:dyDescent="0.2"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2:20" x14ac:dyDescent="0.2"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2:20" x14ac:dyDescent="0.2"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2:20" x14ac:dyDescent="0.2"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2:20" x14ac:dyDescent="0.2"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2:20" x14ac:dyDescent="0.2"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2:20" x14ac:dyDescent="0.2"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2:20" x14ac:dyDescent="0.2"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2:20" x14ac:dyDescent="0.2"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2:20" x14ac:dyDescent="0.2"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2:20" x14ac:dyDescent="0.2"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2:20" x14ac:dyDescent="0.2"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2:20" x14ac:dyDescent="0.2"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2:20" x14ac:dyDescent="0.2"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2:20" x14ac:dyDescent="0.2"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2:20" x14ac:dyDescent="0.2"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2:20" x14ac:dyDescent="0.2"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2:20" x14ac:dyDescent="0.2"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2:20" x14ac:dyDescent="0.2"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2:20" x14ac:dyDescent="0.2"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2:20" x14ac:dyDescent="0.2"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2:20" x14ac:dyDescent="0.2"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2:20" x14ac:dyDescent="0.2"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2:20" x14ac:dyDescent="0.2"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2:20" x14ac:dyDescent="0.2"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2:20" x14ac:dyDescent="0.2"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2:20" x14ac:dyDescent="0.2"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2:20" x14ac:dyDescent="0.2"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2:20" x14ac:dyDescent="0.2"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2:20" x14ac:dyDescent="0.2"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2:20" x14ac:dyDescent="0.2"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2:20" x14ac:dyDescent="0.2"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2:20" x14ac:dyDescent="0.2"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2:20" x14ac:dyDescent="0.2"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2:20" x14ac:dyDescent="0.2"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2:20" x14ac:dyDescent="0.2"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2:20" x14ac:dyDescent="0.2"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2:20" x14ac:dyDescent="0.2"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2:20" x14ac:dyDescent="0.2"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2:20" x14ac:dyDescent="0.2"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2:20" x14ac:dyDescent="0.2"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2:20" x14ac:dyDescent="0.2"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2:20" x14ac:dyDescent="0.2"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2:20" x14ac:dyDescent="0.2"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2:20" x14ac:dyDescent="0.2"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2:20" x14ac:dyDescent="0.2"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2:20" x14ac:dyDescent="0.2"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2:20" x14ac:dyDescent="0.2"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2:20" x14ac:dyDescent="0.2"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2:20" x14ac:dyDescent="0.2"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2:20" x14ac:dyDescent="0.2"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2:20" x14ac:dyDescent="0.2"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2:20" x14ac:dyDescent="0.2"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2:20" x14ac:dyDescent="0.2"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2:20" x14ac:dyDescent="0.2"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2:20" x14ac:dyDescent="0.2"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2:20" x14ac:dyDescent="0.2"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2:20" x14ac:dyDescent="0.2"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2:20" x14ac:dyDescent="0.2"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2:20" x14ac:dyDescent="0.2"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2:20" x14ac:dyDescent="0.2"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2:20" x14ac:dyDescent="0.2"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2:20" x14ac:dyDescent="0.2"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2:20" x14ac:dyDescent="0.2"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2:20" x14ac:dyDescent="0.2"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2:20" x14ac:dyDescent="0.2"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2:20" x14ac:dyDescent="0.2"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2:20" x14ac:dyDescent="0.2"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2:20" x14ac:dyDescent="0.2"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2:20" x14ac:dyDescent="0.2"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2:20" x14ac:dyDescent="0.2"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2:20" x14ac:dyDescent="0.2"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2:20" x14ac:dyDescent="0.2"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2:20" x14ac:dyDescent="0.2"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2:20" x14ac:dyDescent="0.2"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2:20" x14ac:dyDescent="0.2"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2:20" x14ac:dyDescent="0.2"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2:20" x14ac:dyDescent="0.2"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2:20" x14ac:dyDescent="0.2"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2:20" x14ac:dyDescent="0.2"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2:20" x14ac:dyDescent="0.2"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2:20" x14ac:dyDescent="0.2"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2:20" x14ac:dyDescent="0.2"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2:20" x14ac:dyDescent="0.2"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2:20" x14ac:dyDescent="0.2"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2:20" x14ac:dyDescent="0.2"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2:20" x14ac:dyDescent="0.2"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2:20" x14ac:dyDescent="0.2"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2:20" x14ac:dyDescent="0.2"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2:20" x14ac:dyDescent="0.2"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2:20" x14ac:dyDescent="0.2"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2:20" x14ac:dyDescent="0.2"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2:20" x14ac:dyDescent="0.2"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2:20" x14ac:dyDescent="0.2"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2:20" x14ac:dyDescent="0.2"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2:20" x14ac:dyDescent="0.2"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2:20" x14ac:dyDescent="0.2"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2:20" x14ac:dyDescent="0.2"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2:20" x14ac:dyDescent="0.2"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2:20" x14ac:dyDescent="0.2"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2:20" x14ac:dyDescent="0.2"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2:20" x14ac:dyDescent="0.2"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2:20" x14ac:dyDescent="0.2"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2:20" x14ac:dyDescent="0.2"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2:20" x14ac:dyDescent="0.2"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2:20" x14ac:dyDescent="0.2"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2:20" x14ac:dyDescent="0.2"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2:20" x14ac:dyDescent="0.2"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2:20" x14ac:dyDescent="0.2"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2:20" x14ac:dyDescent="0.2"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2:20" x14ac:dyDescent="0.2"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2:20" x14ac:dyDescent="0.2"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2:20" x14ac:dyDescent="0.2"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2:20" x14ac:dyDescent="0.2"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2:20" x14ac:dyDescent="0.2"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2:20" x14ac:dyDescent="0.2"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2:20" x14ac:dyDescent="0.2"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2:20" x14ac:dyDescent="0.2"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2:20" x14ac:dyDescent="0.2"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2:20" x14ac:dyDescent="0.2"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2:20" x14ac:dyDescent="0.2"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2:20" x14ac:dyDescent="0.2"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2:20" x14ac:dyDescent="0.2"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2:20" x14ac:dyDescent="0.2"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2:20" x14ac:dyDescent="0.2"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2:20" x14ac:dyDescent="0.2"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2:20" x14ac:dyDescent="0.2"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2:20" x14ac:dyDescent="0.2"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2:20" x14ac:dyDescent="0.2"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2:20" x14ac:dyDescent="0.2"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2:20" x14ac:dyDescent="0.2"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2:20" x14ac:dyDescent="0.2"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2:20" x14ac:dyDescent="0.2"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2:20" x14ac:dyDescent="0.2"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2:20" x14ac:dyDescent="0.2"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2:20" x14ac:dyDescent="0.2"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2:20" x14ac:dyDescent="0.2"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2:20" x14ac:dyDescent="0.2"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2:20" x14ac:dyDescent="0.2"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2:20" x14ac:dyDescent="0.2"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2:20" x14ac:dyDescent="0.2"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2:20" x14ac:dyDescent="0.2"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2:20" x14ac:dyDescent="0.2"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2:20" x14ac:dyDescent="0.2"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2:20" x14ac:dyDescent="0.2"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2:20" x14ac:dyDescent="0.2"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2:20" x14ac:dyDescent="0.2"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2:20" x14ac:dyDescent="0.2"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2:20" x14ac:dyDescent="0.2"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2:20" x14ac:dyDescent="0.2"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2:20" x14ac:dyDescent="0.2"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2:20" x14ac:dyDescent="0.2"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2:20" x14ac:dyDescent="0.2"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2:20" x14ac:dyDescent="0.2"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2:20" x14ac:dyDescent="0.2"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2:20" x14ac:dyDescent="0.2"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2:20" x14ac:dyDescent="0.2"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2:20" x14ac:dyDescent="0.2"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2:20" x14ac:dyDescent="0.2"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2:20" x14ac:dyDescent="0.2"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2:20" x14ac:dyDescent="0.2"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2:20" x14ac:dyDescent="0.2"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2:20" x14ac:dyDescent="0.2"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2:20" x14ac:dyDescent="0.2"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2:20" x14ac:dyDescent="0.2"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2:20" x14ac:dyDescent="0.2"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2:20" x14ac:dyDescent="0.2"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2:20" x14ac:dyDescent="0.2"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2:20" x14ac:dyDescent="0.2"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2:20" x14ac:dyDescent="0.2"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2:20" x14ac:dyDescent="0.2"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2:20" x14ac:dyDescent="0.2"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2:20" x14ac:dyDescent="0.2"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2:20" x14ac:dyDescent="0.2"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2:20" x14ac:dyDescent="0.2"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2:20" x14ac:dyDescent="0.2"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2:20" x14ac:dyDescent="0.2"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2:20" x14ac:dyDescent="0.2"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2:20" x14ac:dyDescent="0.2"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2:20" x14ac:dyDescent="0.2"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2:20" x14ac:dyDescent="0.2"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2:20" x14ac:dyDescent="0.2"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2:20" x14ac:dyDescent="0.2"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2:20" x14ac:dyDescent="0.2"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2:20" x14ac:dyDescent="0.2"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2:20" x14ac:dyDescent="0.2"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2:20" x14ac:dyDescent="0.2"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2:20" x14ac:dyDescent="0.2"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2:20" x14ac:dyDescent="0.2"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2:20" x14ac:dyDescent="0.2"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2:20" x14ac:dyDescent="0.2"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2:20" x14ac:dyDescent="0.2"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2:20" x14ac:dyDescent="0.2"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2:20" x14ac:dyDescent="0.2"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2:20" x14ac:dyDescent="0.2"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2:20" x14ac:dyDescent="0.2"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2:20" x14ac:dyDescent="0.2"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2:20" x14ac:dyDescent="0.2"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2:20" x14ac:dyDescent="0.2"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2:20" x14ac:dyDescent="0.2"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2:20" x14ac:dyDescent="0.2"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2:20" x14ac:dyDescent="0.2"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2:20" x14ac:dyDescent="0.2"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2:20" x14ac:dyDescent="0.2"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2:20" x14ac:dyDescent="0.2"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2:20" x14ac:dyDescent="0.2"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2:20" x14ac:dyDescent="0.2"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2:20" x14ac:dyDescent="0.2"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2:20" x14ac:dyDescent="0.2"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2:20" x14ac:dyDescent="0.2"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2:20" x14ac:dyDescent="0.2"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2:20" x14ac:dyDescent="0.2"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2:20" x14ac:dyDescent="0.2"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2:20" x14ac:dyDescent="0.2"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2:20" x14ac:dyDescent="0.2"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2:20" x14ac:dyDescent="0.2"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2:20" x14ac:dyDescent="0.2"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2:20" x14ac:dyDescent="0.2"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2:20" x14ac:dyDescent="0.2"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2:20" x14ac:dyDescent="0.2"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2:20" x14ac:dyDescent="0.2"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2:20" x14ac:dyDescent="0.2"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2:20" x14ac:dyDescent="0.2"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2:20" x14ac:dyDescent="0.2"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2:20" x14ac:dyDescent="0.2"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2:20" x14ac:dyDescent="0.2"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2:20" x14ac:dyDescent="0.2"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2:20" x14ac:dyDescent="0.2"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2:20" x14ac:dyDescent="0.2"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2:20" x14ac:dyDescent="0.2"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2:20" x14ac:dyDescent="0.2"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  <row r="2009" spans="2:20" x14ac:dyDescent="0.2"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</row>
    <row r="2010" spans="2:20" x14ac:dyDescent="0.2"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</row>
    <row r="2011" spans="2:20" x14ac:dyDescent="0.2"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</row>
    <row r="2012" spans="2:20" x14ac:dyDescent="0.2"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</row>
    <row r="2013" spans="2:20" x14ac:dyDescent="0.2"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</row>
    <row r="2014" spans="2:20" x14ac:dyDescent="0.2"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</row>
    <row r="2015" spans="2:20" x14ac:dyDescent="0.2"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</row>
    <row r="2016" spans="2:20" x14ac:dyDescent="0.2"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</row>
    <row r="2017" spans="2:20" x14ac:dyDescent="0.2"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</row>
    <row r="2018" spans="2:20" x14ac:dyDescent="0.2"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</row>
    <row r="2019" spans="2:20" x14ac:dyDescent="0.2"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</row>
    <row r="2020" spans="2:20" x14ac:dyDescent="0.2"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</row>
    <row r="2021" spans="2:20" x14ac:dyDescent="0.2"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</row>
    <row r="2022" spans="2:20" x14ac:dyDescent="0.2"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</row>
    <row r="2023" spans="2:20" x14ac:dyDescent="0.2"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</row>
    <row r="2024" spans="2:20" x14ac:dyDescent="0.2"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</row>
    <row r="2025" spans="2:20" x14ac:dyDescent="0.2"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</row>
    <row r="2026" spans="2:20" x14ac:dyDescent="0.2"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</row>
    <row r="2027" spans="2:20" x14ac:dyDescent="0.2"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</row>
    <row r="2028" spans="2:20" x14ac:dyDescent="0.2"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</row>
    <row r="2029" spans="2:20" x14ac:dyDescent="0.2"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</row>
    <row r="2030" spans="2:20" x14ac:dyDescent="0.2"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</row>
    <row r="2031" spans="2:20" x14ac:dyDescent="0.2"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</row>
    <row r="2032" spans="2:20" x14ac:dyDescent="0.2"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</row>
    <row r="2033" spans="2:20" x14ac:dyDescent="0.2"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</row>
    <row r="2034" spans="2:20" x14ac:dyDescent="0.2"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</row>
    <row r="2035" spans="2:20" x14ac:dyDescent="0.2"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</row>
    <row r="2036" spans="2:20" x14ac:dyDescent="0.2"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</row>
    <row r="2037" spans="2:20" x14ac:dyDescent="0.2"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</row>
    <row r="2038" spans="2:20" x14ac:dyDescent="0.2"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</row>
    <row r="2039" spans="2:20" x14ac:dyDescent="0.2"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</row>
    <row r="2040" spans="2:20" x14ac:dyDescent="0.2"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</row>
    <row r="2041" spans="2:20" x14ac:dyDescent="0.2"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</row>
    <row r="2042" spans="2:20" x14ac:dyDescent="0.2"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</row>
    <row r="2043" spans="2:20" x14ac:dyDescent="0.2"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</row>
    <row r="2044" spans="2:20" x14ac:dyDescent="0.2"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</row>
    <row r="2045" spans="2:20" x14ac:dyDescent="0.2"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</row>
    <row r="2046" spans="2:20" x14ac:dyDescent="0.2"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</row>
    <row r="2047" spans="2:20" x14ac:dyDescent="0.2"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</row>
    <row r="2048" spans="2:20" x14ac:dyDescent="0.2"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</row>
    <row r="2049" spans="2:20" x14ac:dyDescent="0.2"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</row>
    <row r="2050" spans="2:20" x14ac:dyDescent="0.2"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</row>
    <row r="2051" spans="2:20" x14ac:dyDescent="0.2"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</row>
    <row r="2052" spans="2:20" x14ac:dyDescent="0.2"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</row>
    <row r="2053" spans="2:20" x14ac:dyDescent="0.2"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</row>
    <row r="2054" spans="2:20" x14ac:dyDescent="0.2"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</row>
    <row r="2055" spans="2:20" x14ac:dyDescent="0.2"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</row>
    <row r="2056" spans="2:20" x14ac:dyDescent="0.2"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</row>
    <row r="2057" spans="2:20" x14ac:dyDescent="0.2"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</row>
    <row r="2058" spans="2:20" x14ac:dyDescent="0.2"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</row>
    <row r="2059" spans="2:20" x14ac:dyDescent="0.2"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</row>
    <row r="2060" spans="2:20" x14ac:dyDescent="0.2"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</row>
    <row r="2061" spans="2:20" x14ac:dyDescent="0.2"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</row>
    <row r="2062" spans="2:20" x14ac:dyDescent="0.2"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</row>
    <row r="2063" spans="2:20" x14ac:dyDescent="0.2"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</row>
    <row r="2064" spans="2:20" x14ac:dyDescent="0.2"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</row>
    <row r="2065" spans="2:20" x14ac:dyDescent="0.2"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</row>
    <row r="2066" spans="2:20" x14ac:dyDescent="0.2"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</row>
    <row r="2067" spans="2:20" x14ac:dyDescent="0.2"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</row>
    <row r="2068" spans="2:20" x14ac:dyDescent="0.2"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</row>
    <row r="2069" spans="2:20" x14ac:dyDescent="0.2"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</row>
    <row r="2070" spans="2:20" x14ac:dyDescent="0.2"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</row>
    <row r="2071" spans="2:20" x14ac:dyDescent="0.2"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</row>
    <row r="2072" spans="2:20" x14ac:dyDescent="0.2"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</row>
    <row r="2073" spans="2:20" x14ac:dyDescent="0.2"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</row>
    <row r="2074" spans="2:20" x14ac:dyDescent="0.2"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</row>
    <row r="2075" spans="2:20" x14ac:dyDescent="0.2"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</row>
    <row r="2076" spans="2:20" x14ac:dyDescent="0.2"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</row>
    <row r="2077" spans="2:20" x14ac:dyDescent="0.2"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</row>
    <row r="2078" spans="2:20" x14ac:dyDescent="0.2"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</row>
    <row r="2079" spans="2:20" x14ac:dyDescent="0.2"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</row>
    <row r="2080" spans="2:20" x14ac:dyDescent="0.2"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</row>
    <row r="2081" spans="2:20" x14ac:dyDescent="0.2"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</row>
    <row r="2082" spans="2:20" x14ac:dyDescent="0.2"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</row>
    <row r="2083" spans="2:20" x14ac:dyDescent="0.2"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</row>
    <row r="2084" spans="2:20" x14ac:dyDescent="0.2"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</row>
    <row r="2085" spans="2:20" x14ac:dyDescent="0.2"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</row>
    <row r="2086" spans="2:20" x14ac:dyDescent="0.2"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</row>
    <row r="2087" spans="2:20" x14ac:dyDescent="0.2"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</row>
    <row r="2088" spans="2:20" x14ac:dyDescent="0.2"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</row>
    <row r="2089" spans="2:20" x14ac:dyDescent="0.2"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</row>
    <row r="2090" spans="2:20" x14ac:dyDescent="0.2"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</row>
    <row r="2091" spans="2:20" x14ac:dyDescent="0.2"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</row>
    <row r="2092" spans="2:20" x14ac:dyDescent="0.2"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</row>
    <row r="2093" spans="2:20" x14ac:dyDescent="0.2"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</row>
    <row r="2094" spans="2:20" x14ac:dyDescent="0.2"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</row>
    <row r="2095" spans="2:20" x14ac:dyDescent="0.2"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</row>
    <row r="2096" spans="2:20" x14ac:dyDescent="0.2"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</row>
    <row r="2097" spans="2:20" x14ac:dyDescent="0.2"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</row>
    <row r="2098" spans="2:20" x14ac:dyDescent="0.2"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</row>
    <row r="2099" spans="2:20" x14ac:dyDescent="0.2"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</row>
    <row r="2100" spans="2:20" x14ac:dyDescent="0.2"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</row>
    <row r="2101" spans="2:20" x14ac:dyDescent="0.2"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</row>
    <row r="2102" spans="2:20" x14ac:dyDescent="0.2"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</row>
    <row r="2103" spans="2:20" x14ac:dyDescent="0.2"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</row>
    <row r="2104" spans="2:20" x14ac:dyDescent="0.2"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</row>
    <row r="2105" spans="2:20" x14ac:dyDescent="0.2"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</row>
    <row r="2106" spans="2:20" x14ac:dyDescent="0.2"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</row>
    <row r="2107" spans="2:20" x14ac:dyDescent="0.2"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</row>
    <row r="2108" spans="2:20" x14ac:dyDescent="0.2"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</row>
    <row r="2109" spans="2:20" x14ac:dyDescent="0.2"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</row>
    <row r="2110" spans="2:20" x14ac:dyDescent="0.2"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</row>
    <row r="2111" spans="2:20" x14ac:dyDescent="0.2"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</row>
    <row r="2112" spans="2:20" x14ac:dyDescent="0.2"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</row>
    <row r="2113" spans="2:20" x14ac:dyDescent="0.2"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</row>
    <row r="2114" spans="2:20" x14ac:dyDescent="0.2"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</row>
    <row r="2115" spans="2:20" x14ac:dyDescent="0.2"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</row>
    <row r="2116" spans="2:20" x14ac:dyDescent="0.2"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</row>
    <row r="2117" spans="2:20" x14ac:dyDescent="0.2"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</row>
    <row r="2118" spans="2:20" x14ac:dyDescent="0.2"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</row>
    <row r="2119" spans="2:20" x14ac:dyDescent="0.2"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</row>
    <row r="2120" spans="2:20" x14ac:dyDescent="0.2"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</row>
    <row r="2121" spans="2:20" x14ac:dyDescent="0.2"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</row>
    <row r="2122" spans="2:20" x14ac:dyDescent="0.2"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</row>
    <row r="2123" spans="2:20" x14ac:dyDescent="0.2"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</row>
    <row r="2124" spans="2:20" x14ac:dyDescent="0.2"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</row>
    <row r="2125" spans="2:20" x14ac:dyDescent="0.2"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</row>
    <row r="2126" spans="2:20" x14ac:dyDescent="0.2"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</row>
    <row r="2127" spans="2:20" x14ac:dyDescent="0.2"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</row>
    <row r="2128" spans="2:20" x14ac:dyDescent="0.2"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</row>
    <row r="2129" spans="2:20" x14ac:dyDescent="0.2"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</row>
    <row r="2130" spans="2:20" x14ac:dyDescent="0.2"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</row>
    <row r="2131" spans="2:20" x14ac:dyDescent="0.2"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</row>
    <row r="2132" spans="2:20" x14ac:dyDescent="0.2"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</row>
    <row r="2133" spans="2:20" x14ac:dyDescent="0.2"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</row>
    <row r="2134" spans="2:20" x14ac:dyDescent="0.2"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</row>
    <row r="2135" spans="2:20" x14ac:dyDescent="0.2"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</row>
    <row r="2136" spans="2:20" x14ac:dyDescent="0.2"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</row>
    <row r="2137" spans="2:20" x14ac:dyDescent="0.2"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</row>
    <row r="2138" spans="2:20" x14ac:dyDescent="0.2"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</row>
    <row r="2139" spans="2:20" x14ac:dyDescent="0.2"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</row>
    <row r="2140" spans="2:20" x14ac:dyDescent="0.2"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</row>
    <row r="2141" spans="2:20" x14ac:dyDescent="0.2"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</row>
    <row r="2142" spans="2:20" x14ac:dyDescent="0.2"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</row>
    <row r="2143" spans="2:20" x14ac:dyDescent="0.2"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</row>
    <row r="2144" spans="2:20" x14ac:dyDescent="0.2"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</row>
    <row r="2145" spans="2:20" x14ac:dyDescent="0.2"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</row>
    <row r="2146" spans="2:20" x14ac:dyDescent="0.2"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</row>
    <row r="2147" spans="2:20" x14ac:dyDescent="0.2"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</row>
    <row r="2148" spans="2:20" x14ac:dyDescent="0.2"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</row>
    <row r="2149" spans="2:20" x14ac:dyDescent="0.2"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</row>
    <row r="2150" spans="2:20" x14ac:dyDescent="0.2"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</row>
    <row r="2151" spans="2:20" x14ac:dyDescent="0.2"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</row>
    <row r="2152" spans="2:20" x14ac:dyDescent="0.2"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</row>
    <row r="2153" spans="2:20" x14ac:dyDescent="0.2"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</row>
    <row r="2154" spans="2:20" x14ac:dyDescent="0.2"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</row>
    <row r="2155" spans="2:20" x14ac:dyDescent="0.2"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</row>
    <row r="2156" spans="2:20" x14ac:dyDescent="0.2"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</row>
    <row r="2157" spans="2:20" x14ac:dyDescent="0.2"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</row>
    <row r="2158" spans="2:20" x14ac:dyDescent="0.2"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</row>
    <row r="2159" spans="2:20" x14ac:dyDescent="0.2"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</row>
    <row r="2160" spans="2:20" x14ac:dyDescent="0.2"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</row>
    <row r="2161" spans="2:20" x14ac:dyDescent="0.2"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</row>
    <row r="2162" spans="2:20" x14ac:dyDescent="0.2"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</row>
    <row r="2163" spans="2:20" x14ac:dyDescent="0.2"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</row>
    <row r="2164" spans="2:20" x14ac:dyDescent="0.2"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</row>
    <row r="2165" spans="2:20" x14ac:dyDescent="0.2"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</row>
    <row r="2166" spans="2:20" x14ac:dyDescent="0.2"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</row>
    <row r="2167" spans="2:20" x14ac:dyDescent="0.2"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</row>
    <row r="2168" spans="2:20" x14ac:dyDescent="0.2"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</row>
    <row r="2169" spans="2:20" x14ac:dyDescent="0.2"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</row>
    <row r="2170" spans="2:20" x14ac:dyDescent="0.2"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</row>
    <row r="2171" spans="2:20" x14ac:dyDescent="0.2"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</row>
    <row r="2172" spans="2:20" x14ac:dyDescent="0.2"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</row>
    <row r="2173" spans="2:20" x14ac:dyDescent="0.2"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</row>
    <row r="2174" spans="2:20" x14ac:dyDescent="0.2"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</row>
    <row r="2175" spans="2:20" x14ac:dyDescent="0.2"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</row>
    <row r="2176" spans="2:20" x14ac:dyDescent="0.2"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</row>
    <row r="2177" spans="2:20" x14ac:dyDescent="0.2"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</row>
    <row r="2178" spans="2:20" x14ac:dyDescent="0.2"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</row>
    <row r="2179" spans="2:20" x14ac:dyDescent="0.2"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</row>
    <row r="2180" spans="2:20" x14ac:dyDescent="0.2"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</row>
    <row r="2181" spans="2:20" x14ac:dyDescent="0.2"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</row>
    <row r="2182" spans="2:20" x14ac:dyDescent="0.2"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</row>
    <row r="2183" spans="2:20" x14ac:dyDescent="0.2"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</row>
    <row r="2184" spans="2:20" x14ac:dyDescent="0.2"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</row>
    <row r="2185" spans="2:20" x14ac:dyDescent="0.2"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</row>
    <row r="2186" spans="2:20" x14ac:dyDescent="0.2"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</row>
    <row r="2187" spans="2:20" x14ac:dyDescent="0.2"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</row>
    <row r="2188" spans="2:20" x14ac:dyDescent="0.2"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</row>
    <row r="2189" spans="2:20" x14ac:dyDescent="0.2"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</row>
    <row r="2190" spans="2:20" x14ac:dyDescent="0.2"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</row>
    <row r="2191" spans="2:20" x14ac:dyDescent="0.2"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</row>
    <row r="2192" spans="2:20" x14ac:dyDescent="0.2"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</row>
    <row r="2193" spans="2:20" x14ac:dyDescent="0.2"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</row>
    <row r="2194" spans="2:20" x14ac:dyDescent="0.2"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</row>
    <row r="2195" spans="2:20" x14ac:dyDescent="0.2"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</row>
    <row r="2196" spans="2:20" x14ac:dyDescent="0.2"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</row>
    <row r="2197" spans="2:20" x14ac:dyDescent="0.2"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</row>
    <row r="2198" spans="2:20" x14ac:dyDescent="0.2"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</row>
    <row r="2199" spans="2:20" x14ac:dyDescent="0.2"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</row>
    <row r="2200" spans="2:20" x14ac:dyDescent="0.2"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</row>
    <row r="2201" spans="2:20" x14ac:dyDescent="0.2"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</row>
    <row r="2202" spans="2:20" x14ac:dyDescent="0.2"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</row>
    <row r="2203" spans="2:20" x14ac:dyDescent="0.2"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</row>
    <row r="2204" spans="2:20" x14ac:dyDescent="0.2"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</row>
    <row r="2205" spans="2:20" x14ac:dyDescent="0.2"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</row>
    <row r="2206" spans="2:20" x14ac:dyDescent="0.2"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</row>
    <row r="2207" spans="2:20" x14ac:dyDescent="0.2"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</row>
    <row r="2208" spans="2:20" x14ac:dyDescent="0.2"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</row>
    <row r="2209" spans="2:20" x14ac:dyDescent="0.2"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</row>
    <row r="2210" spans="2:20" x14ac:dyDescent="0.2"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</row>
    <row r="2211" spans="2:20" x14ac:dyDescent="0.2"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</row>
    <row r="2212" spans="2:20" x14ac:dyDescent="0.2"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</row>
    <row r="2213" spans="2:20" x14ac:dyDescent="0.2"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</row>
    <row r="2214" spans="2:20" x14ac:dyDescent="0.2"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</row>
    <row r="2215" spans="2:20" x14ac:dyDescent="0.2"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</row>
    <row r="2216" spans="2:20" x14ac:dyDescent="0.2"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</row>
    <row r="2217" spans="2:20" x14ac:dyDescent="0.2"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</row>
    <row r="2218" spans="2:20" x14ac:dyDescent="0.2"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</row>
    <row r="2219" spans="2:20" x14ac:dyDescent="0.2"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</row>
    <row r="2220" spans="2:20" x14ac:dyDescent="0.2"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</row>
    <row r="2221" spans="2:20" x14ac:dyDescent="0.2"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</row>
    <row r="2222" spans="2:20" x14ac:dyDescent="0.2"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</row>
    <row r="2223" spans="2:20" x14ac:dyDescent="0.2"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</row>
    <row r="2224" spans="2:20" x14ac:dyDescent="0.2"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</row>
    <row r="2225" spans="2:20" x14ac:dyDescent="0.2"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</row>
    <row r="2226" spans="2:20" x14ac:dyDescent="0.2"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</row>
    <row r="2227" spans="2:20" x14ac:dyDescent="0.2"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</row>
    <row r="2228" spans="2:20" x14ac:dyDescent="0.2"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</row>
    <row r="2229" spans="2:20" x14ac:dyDescent="0.2"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</row>
    <row r="2230" spans="2:20" x14ac:dyDescent="0.2"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</row>
    <row r="2231" spans="2:20" x14ac:dyDescent="0.2"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</row>
    <row r="2232" spans="2:20" x14ac:dyDescent="0.2"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</row>
    <row r="2233" spans="2:20" x14ac:dyDescent="0.2"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</row>
    <row r="2234" spans="2:20" x14ac:dyDescent="0.2"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</row>
    <row r="2235" spans="2:20" x14ac:dyDescent="0.2"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</row>
    <row r="2236" spans="2:20" x14ac:dyDescent="0.2"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</row>
    <row r="2237" spans="2:20" x14ac:dyDescent="0.2"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</row>
    <row r="2238" spans="2:20" x14ac:dyDescent="0.2"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</row>
    <row r="2239" spans="2:20" x14ac:dyDescent="0.2"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</row>
    <row r="2240" spans="2:20" x14ac:dyDescent="0.2"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</row>
    <row r="2241" spans="2:20" x14ac:dyDescent="0.2"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</row>
    <row r="2242" spans="2:20" x14ac:dyDescent="0.2"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</row>
    <row r="2243" spans="2:20" x14ac:dyDescent="0.2"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</row>
    <row r="2244" spans="2:20" x14ac:dyDescent="0.2"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</row>
    <row r="2245" spans="2:20" x14ac:dyDescent="0.2"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</row>
    <row r="2246" spans="2:20" x14ac:dyDescent="0.2"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</row>
    <row r="2247" spans="2:20" x14ac:dyDescent="0.2"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</row>
    <row r="2248" spans="2:20" x14ac:dyDescent="0.2"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</row>
    <row r="2249" spans="2:20" x14ac:dyDescent="0.2"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</row>
    <row r="2250" spans="2:20" x14ac:dyDescent="0.2"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</row>
    <row r="2251" spans="2:20" x14ac:dyDescent="0.2"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</row>
    <row r="2252" spans="2:20" x14ac:dyDescent="0.2"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</row>
    <row r="2253" spans="2:20" x14ac:dyDescent="0.2"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</row>
    <row r="2254" spans="2:20" x14ac:dyDescent="0.2"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</row>
    <row r="2255" spans="2:20" x14ac:dyDescent="0.2"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</row>
    <row r="2256" spans="2:20" x14ac:dyDescent="0.2"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</row>
    <row r="2257" spans="2:20" x14ac:dyDescent="0.2"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</row>
    <row r="2258" spans="2:20" x14ac:dyDescent="0.2"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</row>
    <row r="2259" spans="2:20" x14ac:dyDescent="0.2"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</row>
    <row r="2260" spans="2:20" x14ac:dyDescent="0.2"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</row>
    <row r="2261" spans="2:20" x14ac:dyDescent="0.2"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</row>
    <row r="2262" spans="2:20" x14ac:dyDescent="0.2"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</row>
    <row r="2263" spans="2:20" x14ac:dyDescent="0.2"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</row>
    <row r="2264" spans="2:20" x14ac:dyDescent="0.2"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</row>
    <row r="2265" spans="2:20" x14ac:dyDescent="0.2"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</row>
    <row r="2266" spans="2:20" x14ac:dyDescent="0.2"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</row>
    <row r="2267" spans="2:20" x14ac:dyDescent="0.2"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</row>
    <row r="2268" spans="2:20" x14ac:dyDescent="0.2"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</row>
    <row r="2269" spans="2:20" x14ac:dyDescent="0.2"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</row>
    <row r="2270" spans="2:20" x14ac:dyDescent="0.2"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</row>
    <row r="2271" spans="2:20" x14ac:dyDescent="0.2"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</row>
    <row r="2272" spans="2:20" x14ac:dyDescent="0.2"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</row>
    <row r="2273" spans="2:20" x14ac:dyDescent="0.2"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</row>
    <row r="2274" spans="2:20" x14ac:dyDescent="0.2"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</row>
    <row r="2275" spans="2:20" x14ac:dyDescent="0.2"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</row>
    <row r="2276" spans="2:20" x14ac:dyDescent="0.2"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</row>
    <row r="2277" spans="2:20" x14ac:dyDescent="0.2"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</row>
    <row r="2278" spans="2:20" x14ac:dyDescent="0.2"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</row>
    <row r="2279" spans="2:20" x14ac:dyDescent="0.2"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</row>
    <row r="2280" spans="2:20" x14ac:dyDescent="0.2"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</row>
    <row r="2281" spans="2:20" x14ac:dyDescent="0.2"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</row>
    <row r="2282" spans="2:20" x14ac:dyDescent="0.2"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</row>
    <row r="2283" spans="2:20" x14ac:dyDescent="0.2"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</row>
    <row r="2284" spans="2:20" x14ac:dyDescent="0.2"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</row>
    <row r="2285" spans="2:20" x14ac:dyDescent="0.2"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</row>
    <row r="2286" spans="2:20" x14ac:dyDescent="0.2"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</row>
    <row r="2287" spans="2:20" x14ac:dyDescent="0.2"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</row>
    <row r="2288" spans="2:20" x14ac:dyDescent="0.2"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</row>
    <row r="2289" spans="2:20" x14ac:dyDescent="0.2"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</row>
    <row r="2290" spans="2:20" x14ac:dyDescent="0.2"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</row>
    <row r="2291" spans="2:20" x14ac:dyDescent="0.2"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</row>
    <row r="2292" spans="2:20" x14ac:dyDescent="0.2"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</row>
    <row r="2293" spans="2:20" x14ac:dyDescent="0.2"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</row>
    <row r="2294" spans="2:20" x14ac:dyDescent="0.2"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</row>
    <row r="2295" spans="2:20" x14ac:dyDescent="0.2"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</row>
    <row r="2296" spans="2:20" x14ac:dyDescent="0.2"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</row>
    <row r="2297" spans="2:20" x14ac:dyDescent="0.2"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</row>
    <row r="2298" spans="2:20" x14ac:dyDescent="0.2"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</row>
    <row r="2299" spans="2:20" x14ac:dyDescent="0.2"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</row>
    <row r="2300" spans="2:20" x14ac:dyDescent="0.2"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</row>
    <row r="2301" spans="2:20" x14ac:dyDescent="0.2"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</row>
    <row r="2302" spans="2:20" x14ac:dyDescent="0.2"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</row>
    <row r="2303" spans="2:20" x14ac:dyDescent="0.2"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</row>
    <row r="2304" spans="2:20" x14ac:dyDescent="0.2"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</row>
    <row r="2305" spans="2:20" x14ac:dyDescent="0.2"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</row>
    <row r="2306" spans="2:20" x14ac:dyDescent="0.2"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</row>
    <row r="2307" spans="2:20" x14ac:dyDescent="0.2"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</row>
    <row r="2308" spans="2:20" x14ac:dyDescent="0.2"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</row>
    <row r="2309" spans="2:20" x14ac:dyDescent="0.2"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</row>
    <row r="2310" spans="2:20" x14ac:dyDescent="0.2"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</row>
    <row r="2311" spans="2:20" x14ac:dyDescent="0.2"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</row>
    <row r="2312" spans="2:20" x14ac:dyDescent="0.2"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</row>
    <row r="2313" spans="2:20" x14ac:dyDescent="0.2"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</row>
    <row r="2314" spans="2:20" x14ac:dyDescent="0.2"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</row>
    <row r="2315" spans="2:20" x14ac:dyDescent="0.2"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</row>
    <row r="2316" spans="2:20" x14ac:dyDescent="0.2"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</row>
    <row r="2317" spans="2:20" x14ac:dyDescent="0.2"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</row>
    <row r="2318" spans="2:20" x14ac:dyDescent="0.2"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</row>
    <row r="2319" spans="2:20" x14ac:dyDescent="0.2"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</row>
    <row r="2320" spans="2:20" x14ac:dyDescent="0.2"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</row>
    <row r="2321" spans="2:20" x14ac:dyDescent="0.2"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</row>
    <row r="2322" spans="2:20" x14ac:dyDescent="0.2"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</row>
    <row r="2323" spans="2:20" x14ac:dyDescent="0.2"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</row>
    <row r="2324" spans="2:20" x14ac:dyDescent="0.2"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</row>
    <row r="2325" spans="2:20" x14ac:dyDescent="0.2"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</row>
    <row r="2326" spans="2:20" x14ac:dyDescent="0.2"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</row>
    <row r="2327" spans="2:20" x14ac:dyDescent="0.2"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</row>
    <row r="2328" spans="2:20" x14ac:dyDescent="0.2"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</row>
    <row r="2329" spans="2:20" x14ac:dyDescent="0.2"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</row>
    <row r="2330" spans="2:20" x14ac:dyDescent="0.2"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</row>
    <row r="2331" spans="2:20" x14ac:dyDescent="0.2"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</row>
    <row r="2332" spans="2:20" x14ac:dyDescent="0.2"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</row>
    <row r="2333" spans="2:20" x14ac:dyDescent="0.2"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</row>
    <row r="2334" spans="2:20" x14ac:dyDescent="0.2"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</row>
    <row r="2335" spans="2:20" x14ac:dyDescent="0.2"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</row>
    <row r="2336" spans="2:20" x14ac:dyDescent="0.2"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</row>
    <row r="2337" spans="2:20" x14ac:dyDescent="0.2"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</row>
    <row r="2338" spans="2:20" x14ac:dyDescent="0.2"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</row>
    <row r="2339" spans="2:20" x14ac:dyDescent="0.2"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</row>
    <row r="2340" spans="2:20" x14ac:dyDescent="0.2"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</row>
    <row r="2341" spans="2:20" x14ac:dyDescent="0.2"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</row>
    <row r="2342" spans="2:20" x14ac:dyDescent="0.2"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</row>
    <row r="2343" spans="2:20" x14ac:dyDescent="0.2"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</row>
    <row r="2344" spans="2:20" x14ac:dyDescent="0.2"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</row>
    <row r="2345" spans="2:20" x14ac:dyDescent="0.2"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</row>
    <row r="2346" spans="2:20" x14ac:dyDescent="0.2"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</row>
    <row r="2347" spans="2:20" x14ac:dyDescent="0.2"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</row>
    <row r="2348" spans="2:20" x14ac:dyDescent="0.2"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</row>
    <row r="2349" spans="2:20" x14ac:dyDescent="0.2"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</row>
    <row r="2350" spans="2:20" x14ac:dyDescent="0.2"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</row>
    <row r="2351" spans="2:20" x14ac:dyDescent="0.2"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</row>
    <row r="2352" spans="2:20" x14ac:dyDescent="0.2"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</row>
    <row r="2353" spans="2:20" x14ac:dyDescent="0.2"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</row>
    <row r="2354" spans="2:20" x14ac:dyDescent="0.2"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</row>
    <row r="2355" spans="2:20" x14ac:dyDescent="0.2"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</row>
    <row r="2356" spans="2:20" x14ac:dyDescent="0.2"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</row>
    <row r="2357" spans="2:20" x14ac:dyDescent="0.2"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</row>
    <row r="2358" spans="2:20" x14ac:dyDescent="0.2"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</row>
    <row r="2359" spans="2:20" x14ac:dyDescent="0.2"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</row>
    <row r="2360" spans="2:20" x14ac:dyDescent="0.2"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</row>
    <row r="2361" spans="2:20" x14ac:dyDescent="0.2"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</row>
    <row r="2362" spans="2:20" x14ac:dyDescent="0.2"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</row>
    <row r="2363" spans="2:20" x14ac:dyDescent="0.2"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</row>
    <row r="2364" spans="2:20" x14ac:dyDescent="0.2"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</row>
    <row r="2365" spans="2:20" x14ac:dyDescent="0.2"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</row>
    <row r="2366" spans="2:20" x14ac:dyDescent="0.2"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</row>
    <row r="2367" spans="2:20" x14ac:dyDescent="0.2"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</row>
    <row r="2368" spans="2:20" x14ac:dyDescent="0.2"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</row>
    <row r="2369" spans="2:20" x14ac:dyDescent="0.2"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</row>
    <row r="2370" spans="2:20" x14ac:dyDescent="0.2"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</row>
    <row r="2371" spans="2:20" x14ac:dyDescent="0.2"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</row>
    <row r="2372" spans="2:20" x14ac:dyDescent="0.2"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</row>
    <row r="2373" spans="2:20" x14ac:dyDescent="0.2"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</row>
    <row r="2374" spans="2:20" x14ac:dyDescent="0.2"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</row>
    <row r="2375" spans="2:20" x14ac:dyDescent="0.2"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</row>
    <row r="2376" spans="2:20" x14ac:dyDescent="0.2"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</row>
    <row r="2377" spans="2:20" x14ac:dyDescent="0.2"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</row>
    <row r="2378" spans="2:20" x14ac:dyDescent="0.2"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</row>
    <row r="2379" spans="2:20" x14ac:dyDescent="0.2"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</row>
    <row r="2380" spans="2:20" x14ac:dyDescent="0.2"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</row>
    <row r="2381" spans="2:20" x14ac:dyDescent="0.2"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</row>
    <row r="2382" spans="2:20" x14ac:dyDescent="0.2"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</row>
    <row r="2383" spans="2:20" x14ac:dyDescent="0.2"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</row>
    <row r="2384" spans="2:20" x14ac:dyDescent="0.2"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</row>
    <row r="2385" spans="2:20" x14ac:dyDescent="0.2"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</row>
    <row r="2386" spans="2:20" x14ac:dyDescent="0.2"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</row>
    <row r="2387" spans="2:20" x14ac:dyDescent="0.2"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</row>
    <row r="2388" spans="2:20" x14ac:dyDescent="0.2"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</row>
    <row r="2389" spans="2:20" x14ac:dyDescent="0.2"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</row>
    <row r="2390" spans="2:20" x14ac:dyDescent="0.2"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</row>
    <row r="2391" spans="2:20" x14ac:dyDescent="0.2"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</row>
    <row r="2392" spans="2:20" x14ac:dyDescent="0.2"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</row>
    <row r="2393" spans="2:20" x14ac:dyDescent="0.2"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</row>
    <row r="2394" spans="2:20" x14ac:dyDescent="0.2"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</row>
    <row r="2395" spans="2:20" x14ac:dyDescent="0.2"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</row>
    <row r="2396" spans="2:20" x14ac:dyDescent="0.2"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</row>
    <row r="2397" spans="2:20" x14ac:dyDescent="0.2"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</row>
    <row r="2398" spans="2:20" x14ac:dyDescent="0.2"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</row>
    <row r="2399" spans="2:20" x14ac:dyDescent="0.2"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</row>
    <row r="2400" spans="2:20" x14ac:dyDescent="0.2"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</row>
    <row r="2401" spans="2:20" x14ac:dyDescent="0.2"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</row>
    <row r="2402" spans="2:20" x14ac:dyDescent="0.2"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</row>
    <row r="2403" spans="2:20" x14ac:dyDescent="0.2"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</row>
    <row r="2404" spans="2:20" x14ac:dyDescent="0.2"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</row>
    <row r="2405" spans="2:20" x14ac:dyDescent="0.2"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</row>
    <row r="2406" spans="2:20" x14ac:dyDescent="0.2"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</row>
    <row r="2407" spans="2:20" x14ac:dyDescent="0.2"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</row>
    <row r="2408" spans="2:20" x14ac:dyDescent="0.2"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</row>
    <row r="2409" spans="2:20" x14ac:dyDescent="0.2"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</row>
    <row r="2410" spans="2:20" x14ac:dyDescent="0.2"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</row>
    <row r="2411" spans="2:20" x14ac:dyDescent="0.2"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</row>
    <row r="2412" spans="2:20" x14ac:dyDescent="0.2"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</row>
    <row r="2413" spans="2:20" x14ac:dyDescent="0.2"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</row>
    <row r="2414" spans="2:20" x14ac:dyDescent="0.2"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</row>
    <row r="2415" spans="2:20" x14ac:dyDescent="0.2"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</row>
    <row r="2416" spans="2:20" x14ac:dyDescent="0.2"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</row>
    <row r="2417" spans="2:20" x14ac:dyDescent="0.2"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</row>
    <row r="2418" spans="2:20" x14ac:dyDescent="0.2"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</row>
    <row r="2419" spans="2:20" x14ac:dyDescent="0.2"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</row>
    <row r="2420" spans="2:20" x14ac:dyDescent="0.2"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</row>
    <row r="2421" spans="2:20" x14ac:dyDescent="0.2"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</row>
    <row r="2422" spans="2:20" x14ac:dyDescent="0.2"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</row>
    <row r="2423" spans="2:20" x14ac:dyDescent="0.2"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</row>
    <row r="2424" spans="2:20" x14ac:dyDescent="0.2"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</row>
    <row r="2425" spans="2:20" x14ac:dyDescent="0.2"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</row>
    <row r="2426" spans="2:20" x14ac:dyDescent="0.2"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</row>
    <row r="2427" spans="2:20" x14ac:dyDescent="0.2"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</row>
    <row r="2428" spans="2:20" x14ac:dyDescent="0.2"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</row>
    <row r="2429" spans="2:20" x14ac:dyDescent="0.2"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</row>
    <row r="2430" spans="2:20" x14ac:dyDescent="0.2"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</row>
    <row r="2431" spans="2:20" x14ac:dyDescent="0.2"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</row>
    <row r="2432" spans="2:20" x14ac:dyDescent="0.2"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</row>
    <row r="2433" spans="2:20" x14ac:dyDescent="0.2"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</row>
    <row r="2434" spans="2:20" x14ac:dyDescent="0.2"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</row>
    <row r="2435" spans="2:20" x14ac:dyDescent="0.2"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</row>
    <row r="2436" spans="2:20" x14ac:dyDescent="0.2"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</row>
    <row r="2437" spans="2:20" x14ac:dyDescent="0.2"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</row>
    <row r="2438" spans="2:20" x14ac:dyDescent="0.2"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</row>
    <row r="2439" spans="2:20" x14ac:dyDescent="0.2"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</row>
    <row r="2440" spans="2:20" x14ac:dyDescent="0.2"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</row>
    <row r="2441" spans="2:20" x14ac:dyDescent="0.2"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</row>
    <row r="2442" spans="2:20" x14ac:dyDescent="0.2"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</row>
    <row r="2443" spans="2:20" x14ac:dyDescent="0.2"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</row>
    <row r="2444" spans="2:20" x14ac:dyDescent="0.2"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</row>
    <row r="2445" spans="2:20" x14ac:dyDescent="0.2"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</row>
    <row r="2446" spans="2:20" x14ac:dyDescent="0.2"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</row>
    <row r="2447" spans="2:20" x14ac:dyDescent="0.2"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</row>
    <row r="2448" spans="2:20" x14ac:dyDescent="0.2"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</row>
    <row r="2449" spans="2:20" x14ac:dyDescent="0.2"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</row>
  </sheetData>
  <mergeCells count="19">
    <mergeCell ref="A12:T12"/>
    <mergeCell ref="A30:T30"/>
    <mergeCell ref="H38:M38"/>
    <mergeCell ref="A40:E40"/>
    <mergeCell ref="H41:M41"/>
    <mergeCell ref="A8:T8"/>
    <mergeCell ref="A10:A11"/>
    <mergeCell ref="B10:C11"/>
    <mergeCell ref="D10:D11"/>
    <mergeCell ref="E10:G10"/>
    <mergeCell ref="H10:N10"/>
    <mergeCell ref="O10:Q10"/>
    <mergeCell ref="T10:T11"/>
    <mergeCell ref="A7:T7"/>
    <mergeCell ref="A1:T1"/>
    <mergeCell ref="A2:T2"/>
    <mergeCell ref="A3:T3"/>
    <mergeCell ref="A4:T4"/>
    <mergeCell ref="A5:T5"/>
  </mergeCells>
  <printOptions horizontalCentered="1"/>
  <pageMargins left="0.17" right="0.17" top="0.3" bottom="0.33" header="0.3" footer="0.3"/>
  <pageSetup paperSize="9"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449"/>
  <sheetViews>
    <sheetView topLeftCell="A16" zoomScale="70" zoomScaleNormal="70" workbookViewId="0">
      <selection activeCell="H22" sqref="H22"/>
    </sheetView>
  </sheetViews>
  <sheetFormatPr defaultRowHeight="12.75" x14ac:dyDescent="0.2"/>
  <cols>
    <col min="1" max="1" width="31.42578125" style="3" customWidth="1"/>
    <col min="2" max="2" width="5" style="7" customWidth="1"/>
    <col min="3" max="3" width="7.140625" style="7" customWidth="1"/>
    <col min="4" max="4" width="28" style="7" customWidth="1"/>
    <col min="5" max="5" width="12.42578125" style="7" customWidth="1"/>
    <col min="6" max="6" width="6.5703125" style="7" customWidth="1"/>
    <col min="7" max="7" width="10.140625" style="7" customWidth="1"/>
    <col min="8" max="8" width="12.5703125" style="7" customWidth="1"/>
    <col min="9" max="9" width="10.28515625" style="7" customWidth="1"/>
    <col min="10" max="10" width="8.85546875" style="7" customWidth="1"/>
    <col min="11" max="11" width="10.7109375" style="7" customWidth="1"/>
    <col min="12" max="12" width="12.42578125" style="7" customWidth="1"/>
    <col min="13" max="13" width="10.5703125" style="7" customWidth="1"/>
    <col min="14" max="14" width="10.7109375" style="7" customWidth="1"/>
    <col min="15" max="15" width="10.85546875" style="7" customWidth="1"/>
    <col min="16" max="16" width="11.28515625" style="7" customWidth="1"/>
    <col min="17" max="17" width="9.7109375" style="7" customWidth="1"/>
    <col min="18" max="18" width="12.28515625" style="7" customWidth="1"/>
    <col min="19" max="19" width="12.140625" style="7" customWidth="1"/>
    <col min="20" max="20" width="12" style="7" customWidth="1"/>
    <col min="21" max="16384" width="9.140625" style="3"/>
  </cols>
  <sheetData>
    <row r="1" spans="1:20" x14ac:dyDescent="0.2">
      <c r="A1" s="110" t="s">
        <v>11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</row>
    <row r="2" spans="1:20" x14ac:dyDescent="0.2">
      <c r="A2" s="110" t="s">
        <v>12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</row>
    <row r="3" spans="1:20" ht="15" customHeight="1" x14ac:dyDescent="0.2">
      <c r="A3" s="110" t="s">
        <v>4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</row>
    <row r="4" spans="1:20" x14ac:dyDescent="0.2">
      <c r="A4" s="110" t="s">
        <v>13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</row>
    <row r="5" spans="1:20" x14ac:dyDescent="0.2">
      <c r="A5" s="110" t="s">
        <v>83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</row>
    <row r="6" spans="1:20" ht="7.5" customHeight="1" x14ac:dyDescent="0.2">
      <c r="A6" s="76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ht="18.75" x14ac:dyDescent="0.2">
      <c r="A7" s="109" t="s">
        <v>109</v>
      </c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</row>
    <row r="8" spans="1:20" ht="15.75" customHeight="1" x14ac:dyDescent="0.2">
      <c r="A8" s="111" t="s">
        <v>31</v>
      </c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</row>
    <row r="9" spans="1:20" x14ac:dyDescent="0.2">
      <c r="A9" s="5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 ht="42.75" customHeight="1" x14ac:dyDescent="0.2">
      <c r="A10" s="112" t="s">
        <v>99</v>
      </c>
      <c r="B10" s="114" t="s">
        <v>120</v>
      </c>
      <c r="C10" s="115"/>
      <c r="D10" s="112" t="s">
        <v>114</v>
      </c>
      <c r="E10" s="118" t="s">
        <v>110</v>
      </c>
      <c r="F10" s="119"/>
      <c r="G10" s="120"/>
      <c r="H10" s="118" t="s">
        <v>2</v>
      </c>
      <c r="I10" s="119"/>
      <c r="J10" s="119"/>
      <c r="K10" s="119"/>
      <c r="L10" s="119"/>
      <c r="M10" s="119"/>
      <c r="N10" s="120"/>
      <c r="O10" s="118" t="s">
        <v>37</v>
      </c>
      <c r="P10" s="119"/>
      <c r="Q10" s="120"/>
      <c r="R10" s="77"/>
      <c r="S10" s="77"/>
      <c r="T10" s="121" t="s">
        <v>115</v>
      </c>
    </row>
    <row r="11" spans="1:20" ht="144" customHeight="1" x14ac:dyDescent="0.2">
      <c r="A11" s="113"/>
      <c r="B11" s="116"/>
      <c r="C11" s="117"/>
      <c r="D11" s="113"/>
      <c r="E11" s="80" t="s">
        <v>111</v>
      </c>
      <c r="F11" s="80" t="s">
        <v>18</v>
      </c>
      <c r="G11" s="80" t="s">
        <v>112</v>
      </c>
      <c r="H11" s="80" t="s">
        <v>16</v>
      </c>
      <c r="I11" s="80" t="s">
        <v>6</v>
      </c>
      <c r="J11" s="46" t="s">
        <v>38</v>
      </c>
      <c r="K11" s="46" t="s">
        <v>25</v>
      </c>
      <c r="L11" s="46" t="s">
        <v>24</v>
      </c>
      <c r="M11" s="46" t="s">
        <v>22</v>
      </c>
      <c r="N11" s="46" t="s">
        <v>28</v>
      </c>
      <c r="O11" s="66" t="s">
        <v>39</v>
      </c>
      <c r="P11" s="66" t="s">
        <v>40</v>
      </c>
      <c r="Q11" s="66" t="s">
        <v>41</v>
      </c>
      <c r="R11" s="45" t="s">
        <v>1</v>
      </c>
      <c r="S11" s="45" t="s">
        <v>113</v>
      </c>
      <c r="T11" s="122"/>
    </row>
    <row r="12" spans="1:20" s="79" customFormat="1" ht="13.5" customHeight="1" x14ac:dyDescent="0.2">
      <c r="A12" s="123" t="s">
        <v>42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5"/>
    </row>
    <row r="13" spans="1:20" s="6" customFormat="1" ht="54.75" customHeight="1" x14ac:dyDescent="0.25">
      <c r="A13" s="36" t="s">
        <v>29</v>
      </c>
      <c r="B13" s="55" t="s">
        <v>59</v>
      </c>
      <c r="C13" s="55" t="s">
        <v>62</v>
      </c>
      <c r="D13" s="37" t="s">
        <v>116</v>
      </c>
      <c r="E13" s="37">
        <v>2274374</v>
      </c>
      <c r="F13" s="38">
        <v>0</v>
      </c>
      <c r="G13" s="37">
        <v>5820</v>
      </c>
      <c r="H13" s="37">
        <v>1517000</v>
      </c>
      <c r="I13" s="37">
        <v>3000</v>
      </c>
      <c r="J13" s="37">
        <v>0</v>
      </c>
      <c r="K13" s="37">
        <v>40000</v>
      </c>
      <c r="L13" s="34">
        <v>51000</v>
      </c>
      <c r="M13" s="34">
        <v>36000</v>
      </c>
      <c r="N13" s="37">
        <v>29000</v>
      </c>
      <c r="O13" s="37">
        <v>55000</v>
      </c>
      <c r="P13" s="37">
        <v>298999.03999999998</v>
      </c>
      <c r="Q13" s="37">
        <v>6000</v>
      </c>
      <c r="R13" s="37">
        <f>SUM(E13:Q13)</f>
        <v>4316193.04</v>
      </c>
      <c r="S13" s="37">
        <f>R13/B13</f>
        <v>253893.70823529412</v>
      </c>
      <c r="T13" s="37"/>
    </row>
    <row r="14" spans="1:20" s="6" customFormat="1" ht="41.25" customHeight="1" x14ac:dyDescent="0.25">
      <c r="A14" s="36" t="s">
        <v>51</v>
      </c>
      <c r="B14" s="55" t="s">
        <v>66</v>
      </c>
      <c r="C14" s="55" t="s">
        <v>63</v>
      </c>
      <c r="D14" s="37" t="s">
        <v>117</v>
      </c>
      <c r="E14" s="37">
        <v>1070284</v>
      </c>
      <c r="F14" s="38">
        <v>0</v>
      </c>
      <c r="G14" s="37">
        <v>4000</v>
      </c>
      <c r="H14" s="37">
        <v>713529</v>
      </c>
      <c r="I14" s="37">
        <v>2000</v>
      </c>
      <c r="J14" s="37">
        <v>0</v>
      </c>
      <c r="K14" s="37">
        <v>22000</v>
      </c>
      <c r="L14" s="34">
        <v>50000</v>
      </c>
      <c r="M14" s="34">
        <v>25000</v>
      </c>
      <c r="N14" s="37">
        <v>28000</v>
      </c>
      <c r="O14" s="37">
        <v>25000</v>
      </c>
      <c r="P14" s="37">
        <v>243000</v>
      </c>
      <c r="Q14" s="37">
        <v>2000</v>
      </c>
      <c r="R14" s="37">
        <f>SUM(E14:Q14)</f>
        <v>2184813</v>
      </c>
      <c r="S14" s="37">
        <f>R14/B14</f>
        <v>24275.7</v>
      </c>
      <c r="T14" s="37"/>
    </row>
    <row r="15" spans="1:20" s="6" customFormat="1" ht="40.5" customHeight="1" x14ac:dyDescent="0.25">
      <c r="A15" s="36" t="s">
        <v>47</v>
      </c>
      <c r="B15" s="55" t="s">
        <v>67</v>
      </c>
      <c r="C15" s="55" t="s">
        <v>64</v>
      </c>
      <c r="D15" s="37" t="s">
        <v>117</v>
      </c>
      <c r="E15" s="37">
        <f>SUM(E14*0.7)</f>
        <v>749198.79999999993</v>
      </c>
      <c r="F15" s="37">
        <f t="shared" ref="F15:J15" si="0">SUM(F14/2*0.7)</f>
        <v>0</v>
      </c>
      <c r="G15" s="37">
        <v>1180</v>
      </c>
      <c r="H15" s="37">
        <f>SUM(H14*0.7)</f>
        <v>499470.3</v>
      </c>
      <c r="I15" s="37">
        <f t="shared" si="0"/>
        <v>700</v>
      </c>
      <c r="J15" s="37">
        <f t="shared" si="0"/>
        <v>0</v>
      </c>
      <c r="K15" s="37">
        <f>SUM(K14*0.7)</f>
        <v>15399.999999999998</v>
      </c>
      <c r="L15" s="34">
        <f>SUM(L14*0.7)</f>
        <v>35000</v>
      </c>
      <c r="M15" s="34">
        <f t="shared" ref="M15:Q15" si="1">SUM(M14*0.7)</f>
        <v>17500</v>
      </c>
      <c r="N15" s="37">
        <v>30000</v>
      </c>
      <c r="O15" s="37">
        <f t="shared" si="1"/>
        <v>17500</v>
      </c>
      <c r="P15" s="37">
        <f t="shared" si="1"/>
        <v>170100</v>
      </c>
      <c r="Q15" s="37">
        <f t="shared" si="1"/>
        <v>1400</v>
      </c>
      <c r="R15" s="37">
        <f>SUM(E15:Q15)</f>
        <v>1537449.0999999999</v>
      </c>
      <c r="S15" s="37">
        <f t="shared" ref="S15:S16" si="2">R15/B15</f>
        <v>76872.454999999987</v>
      </c>
      <c r="T15" s="37"/>
    </row>
    <row r="16" spans="1:20" s="6" customFormat="1" ht="40.5" customHeight="1" x14ac:dyDescent="0.25">
      <c r="A16" s="36" t="s">
        <v>48</v>
      </c>
      <c r="B16" s="55" t="s">
        <v>68</v>
      </c>
      <c r="C16" s="55" t="s">
        <v>65</v>
      </c>
      <c r="D16" s="37" t="s">
        <v>117</v>
      </c>
      <c r="E16" s="37">
        <f>SUM(E14*0.3)</f>
        <v>321085.2</v>
      </c>
      <c r="F16" s="37">
        <f t="shared" ref="F16:J16" si="3">SUM(F14/2*0.3)</f>
        <v>0</v>
      </c>
      <c r="G16" s="37">
        <v>1000</v>
      </c>
      <c r="H16" s="37">
        <f>SUM(H14*0.3)</f>
        <v>214058.69999999998</v>
      </c>
      <c r="I16" s="37">
        <f t="shared" si="3"/>
        <v>300</v>
      </c>
      <c r="J16" s="37">
        <f t="shared" si="3"/>
        <v>0</v>
      </c>
      <c r="K16" s="37">
        <f>SUM(K14*0.3)</f>
        <v>6600</v>
      </c>
      <c r="L16" s="34">
        <f>SUM(L14*0.3)</f>
        <v>15000</v>
      </c>
      <c r="M16" s="34">
        <f t="shared" ref="M16:Q16" si="4">SUM(M14*0.3)</f>
        <v>7500</v>
      </c>
      <c r="N16" s="37">
        <v>14000</v>
      </c>
      <c r="O16" s="37">
        <f t="shared" si="4"/>
        <v>7500</v>
      </c>
      <c r="P16" s="37">
        <f t="shared" si="4"/>
        <v>72900</v>
      </c>
      <c r="Q16" s="37">
        <f t="shared" si="4"/>
        <v>600</v>
      </c>
      <c r="R16" s="37">
        <f>SUM(E16:Q16)</f>
        <v>660543.9</v>
      </c>
      <c r="S16" s="37">
        <f t="shared" si="2"/>
        <v>66054.39</v>
      </c>
      <c r="T16" s="37"/>
    </row>
    <row r="17" spans="1:20" s="6" customFormat="1" ht="23.25" customHeight="1" x14ac:dyDescent="0.25">
      <c r="A17" s="17" t="s">
        <v>19</v>
      </c>
      <c r="B17" s="2"/>
      <c r="C17" s="2"/>
      <c r="D17" s="2"/>
      <c r="E17" s="37">
        <f>SUM(E13:E16)</f>
        <v>4414942</v>
      </c>
      <c r="F17" s="37">
        <f t="shared" ref="F17:J17" si="5">SUM(F13:F14)</f>
        <v>0</v>
      </c>
      <c r="G17" s="37">
        <f>SUM(G13:G16)</f>
        <v>12000</v>
      </c>
      <c r="H17" s="37">
        <f>SUM(H13:H16)</f>
        <v>2944058</v>
      </c>
      <c r="I17" s="37">
        <f t="shared" si="5"/>
        <v>5000</v>
      </c>
      <c r="J17" s="37">
        <f t="shared" si="5"/>
        <v>0</v>
      </c>
      <c r="K17" s="37">
        <f t="shared" ref="K17:Q17" si="6">SUM(K13:K16)</f>
        <v>84000</v>
      </c>
      <c r="L17" s="34">
        <f t="shared" si="6"/>
        <v>151000</v>
      </c>
      <c r="M17" s="34">
        <f t="shared" si="6"/>
        <v>86000</v>
      </c>
      <c r="N17" s="34">
        <f t="shared" si="6"/>
        <v>101000</v>
      </c>
      <c r="O17" s="34">
        <f t="shared" si="6"/>
        <v>105000</v>
      </c>
      <c r="P17" s="34">
        <f t="shared" si="6"/>
        <v>784999.04</v>
      </c>
      <c r="Q17" s="37">
        <f t="shared" si="6"/>
        <v>10000</v>
      </c>
      <c r="R17" s="37">
        <f>SUM(E17:Q17)</f>
        <v>8697999.0399999991</v>
      </c>
      <c r="S17" s="37"/>
      <c r="T17" s="37"/>
    </row>
    <row r="18" spans="1:20" ht="15" customHeight="1" x14ac:dyDescent="0.2">
      <c r="A18" s="13"/>
      <c r="B18" s="14"/>
      <c r="C18" s="14"/>
      <c r="D18" s="14"/>
      <c r="E18" s="14"/>
      <c r="F18" s="14"/>
      <c r="G18" s="14"/>
      <c r="H18" s="14"/>
      <c r="I18" s="14"/>
      <c r="J18" s="14">
        <v>2018</v>
      </c>
      <c r="K18" s="14"/>
      <c r="L18" s="14"/>
      <c r="M18" s="14"/>
      <c r="N18" s="14"/>
      <c r="O18" s="14"/>
      <c r="P18" s="14"/>
      <c r="Q18" s="14"/>
      <c r="R18" s="14"/>
      <c r="S18" s="14"/>
      <c r="T18" s="14"/>
    </row>
    <row r="19" spans="1:20" ht="57.75" customHeight="1" x14ac:dyDescent="0.2">
      <c r="A19" s="36" t="s">
        <v>29</v>
      </c>
      <c r="B19" s="82" t="s">
        <v>59</v>
      </c>
      <c r="C19" s="82" t="s">
        <v>62</v>
      </c>
      <c r="D19" s="83" t="s">
        <v>116</v>
      </c>
      <c r="E19" s="34">
        <f>SUM(E22*0.5)</f>
        <v>2474154</v>
      </c>
      <c r="F19" s="34">
        <v>0</v>
      </c>
      <c r="G19" s="34">
        <f t="shared" ref="G19:R19" si="7">SUM(G22*0.5)</f>
        <v>5522.79</v>
      </c>
      <c r="H19" s="34">
        <f t="shared" si="7"/>
        <v>1649436</v>
      </c>
      <c r="I19" s="34">
        <f t="shared" si="7"/>
        <v>1500</v>
      </c>
      <c r="J19" s="34">
        <v>0</v>
      </c>
      <c r="K19" s="34">
        <f t="shared" si="7"/>
        <v>30000</v>
      </c>
      <c r="L19" s="34">
        <f t="shared" si="7"/>
        <v>53000</v>
      </c>
      <c r="M19" s="34">
        <f t="shared" si="7"/>
        <v>54910.714999999997</v>
      </c>
      <c r="N19" s="34">
        <f t="shared" si="7"/>
        <v>27954.35</v>
      </c>
      <c r="O19" s="34">
        <f t="shared" si="7"/>
        <v>63330</v>
      </c>
      <c r="P19" s="34">
        <f t="shared" ref="P19" si="8">SUM(P22*0.5)</f>
        <v>234604.06</v>
      </c>
      <c r="Q19" s="34">
        <f t="shared" si="7"/>
        <v>2383.8000000000002</v>
      </c>
      <c r="R19" s="34">
        <f t="shared" si="7"/>
        <v>4596795.7149999989</v>
      </c>
      <c r="S19" s="34">
        <f>R19/B19</f>
        <v>270399.74794117641</v>
      </c>
      <c r="T19" s="37"/>
    </row>
    <row r="20" spans="1:20" ht="52.5" customHeight="1" x14ac:dyDescent="0.2">
      <c r="A20" s="36" t="s">
        <v>100</v>
      </c>
      <c r="B20" s="82" t="s">
        <v>80</v>
      </c>
      <c r="C20" s="82" t="s">
        <v>103</v>
      </c>
      <c r="D20" s="100" t="s">
        <v>118</v>
      </c>
      <c r="E20" s="34">
        <f>SUM(E22*0.4)</f>
        <v>1979323.2000000002</v>
      </c>
      <c r="F20" s="34">
        <v>0</v>
      </c>
      <c r="G20" s="34">
        <f t="shared" ref="G20:R20" si="9">SUM(G22*0.4)</f>
        <v>4418.232</v>
      </c>
      <c r="H20" s="34">
        <f t="shared" si="9"/>
        <v>1319548.8</v>
      </c>
      <c r="I20" s="34">
        <f t="shared" si="9"/>
        <v>1200</v>
      </c>
      <c r="J20" s="34">
        <v>0</v>
      </c>
      <c r="K20" s="34">
        <f t="shared" si="9"/>
        <v>24000</v>
      </c>
      <c r="L20" s="34">
        <f t="shared" si="9"/>
        <v>42400</v>
      </c>
      <c r="M20" s="34">
        <f t="shared" si="9"/>
        <v>43928.572</v>
      </c>
      <c r="N20" s="34">
        <f t="shared" si="9"/>
        <v>22363.48</v>
      </c>
      <c r="O20" s="34">
        <f t="shared" si="9"/>
        <v>50664</v>
      </c>
      <c r="P20" s="34">
        <f t="shared" ref="P20" si="10">SUM(P22*0.4)</f>
        <v>187683.24800000002</v>
      </c>
      <c r="Q20" s="34">
        <f t="shared" si="9"/>
        <v>1907.0400000000002</v>
      </c>
      <c r="R20" s="34">
        <f t="shared" si="9"/>
        <v>3677436.5719999992</v>
      </c>
      <c r="S20" s="34">
        <f>R20/B20</f>
        <v>36774.365719999994</v>
      </c>
      <c r="T20" s="37"/>
    </row>
    <row r="21" spans="1:20" ht="28.5" customHeight="1" x14ac:dyDescent="0.2">
      <c r="A21" s="36" t="s">
        <v>101</v>
      </c>
      <c r="B21" s="82" t="s">
        <v>106</v>
      </c>
      <c r="C21" s="82" t="s">
        <v>107</v>
      </c>
      <c r="D21" s="100" t="s">
        <v>119</v>
      </c>
      <c r="E21" s="34">
        <f>SUM(E22*0.1)</f>
        <v>494830.80000000005</v>
      </c>
      <c r="F21" s="34">
        <v>0</v>
      </c>
      <c r="G21" s="34">
        <f t="shared" ref="G21:R21" si="11">SUM(G22*0.1)</f>
        <v>1104.558</v>
      </c>
      <c r="H21" s="34">
        <f t="shared" si="11"/>
        <v>329887.2</v>
      </c>
      <c r="I21" s="34">
        <f t="shared" si="11"/>
        <v>300</v>
      </c>
      <c r="J21" s="34">
        <v>0</v>
      </c>
      <c r="K21" s="34">
        <f t="shared" si="11"/>
        <v>6000</v>
      </c>
      <c r="L21" s="34">
        <f t="shared" si="11"/>
        <v>10600</v>
      </c>
      <c r="M21" s="34">
        <f t="shared" si="11"/>
        <v>10982.143</v>
      </c>
      <c r="N21" s="34">
        <f t="shared" si="11"/>
        <v>5590.87</v>
      </c>
      <c r="O21" s="34">
        <f t="shared" si="11"/>
        <v>12666</v>
      </c>
      <c r="P21" s="34">
        <f t="shared" si="11"/>
        <v>46920.812000000005</v>
      </c>
      <c r="Q21" s="34">
        <f t="shared" si="11"/>
        <v>476.76000000000005</v>
      </c>
      <c r="R21" s="34">
        <f t="shared" si="11"/>
        <v>919359.14299999981</v>
      </c>
      <c r="S21" s="34">
        <f t="shared" ref="S21" si="12">R21/B21</f>
        <v>41789.051954545444</v>
      </c>
      <c r="T21" s="34"/>
    </row>
    <row r="22" spans="1:20" ht="15" customHeight="1" x14ac:dyDescent="0.2">
      <c r="A22" s="85" t="s">
        <v>98</v>
      </c>
      <c r="B22" s="82"/>
      <c r="C22" s="82"/>
      <c r="D22" s="83"/>
      <c r="E22" s="101">
        <v>4948308</v>
      </c>
      <c r="F22" s="34">
        <f t="shared" ref="F22" si="13">SUM(F20/2*0.3)</f>
        <v>0</v>
      </c>
      <c r="G22" s="101">
        <v>11045.58</v>
      </c>
      <c r="H22" s="101">
        <v>3298872</v>
      </c>
      <c r="I22" s="34">
        <v>3000</v>
      </c>
      <c r="J22" s="34">
        <f t="shared" ref="J22" si="14">SUM(J20/2*0.3)</f>
        <v>0</v>
      </c>
      <c r="K22" s="101">
        <v>60000</v>
      </c>
      <c r="L22" s="101">
        <v>106000</v>
      </c>
      <c r="M22" s="101">
        <v>109821.43</v>
      </c>
      <c r="N22" s="101">
        <v>55908.7</v>
      </c>
      <c r="O22" s="34">
        <v>126660</v>
      </c>
      <c r="P22" s="34">
        <v>469208.12</v>
      </c>
      <c r="Q22" s="34">
        <v>4767.6000000000004</v>
      </c>
      <c r="R22" s="34">
        <f>SUM(E22:Q22)</f>
        <v>9193591.4299999978</v>
      </c>
      <c r="S22" s="34"/>
      <c r="T22" s="37"/>
    </row>
    <row r="23" spans="1:20" ht="18.75" customHeight="1" x14ac:dyDescent="0.2">
      <c r="A23" s="86" t="s">
        <v>102</v>
      </c>
      <c r="B23" s="84"/>
      <c r="C23" s="84"/>
      <c r="D23" s="84"/>
      <c r="E23" s="34">
        <f t="shared" ref="E23:H23" si="15">SUM(E19:E21)</f>
        <v>4948308</v>
      </c>
      <c r="F23" s="34">
        <f t="shared" si="15"/>
        <v>0</v>
      </c>
      <c r="G23" s="34">
        <f t="shared" si="15"/>
        <v>11045.580000000002</v>
      </c>
      <c r="H23" s="34">
        <f t="shared" si="15"/>
        <v>3298872</v>
      </c>
      <c r="I23" s="34">
        <f>SUM(I19:I21)</f>
        <v>3000</v>
      </c>
      <c r="J23" s="34">
        <f t="shared" ref="J23:R23" si="16">SUM(J19:J21)</f>
        <v>0</v>
      </c>
      <c r="K23" s="34">
        <f>SUM(K19:K21)</f>
        <v>60000</v>
      </c>
      <c r="L23" s="34">
        <f>SUM(L19:L21)</f>
        <v>106000</v>
      </c>
      <c r="M23" s="34">
        <f t="shared" si="16"/>
        <v>109821.43</v>
      </c>
      <c r="N23" s="34">
        <f t="shared" si="16"/>
        <v>55908.700000000004</v>
      </c>
      <c r="O23" s="34">
        <f t="shared" si="16"/>
        <v>126660</v>
      </c>
      <c r="P23" s="34">
        <f t="shared" si="16"/>
        <v>469208.12</v>
      </c>
      <c r="Q23" s="34">
        <f t="shared" si="16"/>
        <v>4767.6000000000004</v>
      </c>
      <c r="R23" s="34">
        <f t="shared" si="16"/>
        <v>9193591.4299999978</v>
      </c>
      <c r="S23" s="34"/>
      <c r="T23" s="37"/>
    </row>
    <row r="24" spans="1:20" ht="14.25" customHeight="1" x14ac:dyDescent="0.2">
      <c r="A24" s="13"/>
      <c r="B24" s="14"/>
      <c r="C24" s="14"/>
      <c r="D24" s="14"/>
      <c r="E24" s="14"/>
      <c r="F24" s="14"/>
      <c r="G24" s="14"/>
      <c r="H24" s="14"/>
      <c r="I24" s="14"/>
      <c r="J24" s="48">
        <v>2019</v>
      </c>
      <c r="K24" s="14"/>
      <c r="L24" s="14"/>
      <c r="M24" s="14"/>
      <c r="N24" s="14"/>
      <c r="O24" s="14"/>
      <c r="P24" s="14" t="s">
        <v>121</v>
      </c>
      <c r="Q24" s="14"/>
      <c r="R24" s="14"/>
      <c r="S24" s="14"/>
      <c r="T24" s="14"/>
    </row>
    <row r="25" spans="1:20" ht="54" customHeight="1" x14ac:dyDescent="0.2">
      <c r="A25" s="36" t="s">
        <v>29</v>
      </c>
      <c r="B25" s="82" t="s">
        <v>59</v>
      </c>
      <c r="C25" s="82" t="s">
        <v>62</v>
      </c>
      <c r="D25" s="83" t="s">
        <v>116</v>
      </c>
      <c r="E25" s="34">
        <f t="shared" ref="E25:Q25" si="17">SUM(E28*0.5)</f>
        <v>2325241.7999999998</v>
      </c>
      <c r="F25" s="34">
        <f t="shared" si="17"/>
        <v>0</v>
      </c>
      <c r="G25" s="34">
        <f t="shared" si="17"/>
        <v>9200</v>
      </c>
      <c r="H25" s="34">
        <f t="shared" si="17"/>
        <v>1550161.2</v>
      </c>
      <c r="I25" s="34">
        <f t="shared" si="17"/>
        <v>1500</v>
      </c>
      <c r="J25" s="34">
        <f t="shared" si="17"/>
        <v>0</v>
      </c>
      <c r="K25" s="34">
        <f t="shared" si="17"/>
        <v>42000</v>
      </c>
      <c r="L25" s="34">
        <f t="shared" si="17"/>
        <v>62500</v>
      </c>
      <c r="M25" s="34">
        <f t="shared" si="17"/>
        <v>12950</v>
      </c>
      <c r="N25" s="34">
        <f t="shared" si="17"/>
        <v>24629.14</v>
      </c>
      <c r="O25" s="34">
        <f t="shared" si="17"/>
        <v>63330</v>
      </c>
      <c r="P25" s="34">
        <f t="shared" si="17"/>
        <v>234604.06</v>
      </c>
      <c r="Q25" s="34">
        <f t="shared" si="17"/>
        <v>2383.8000000000002</v>
      </c>
      <c r="R25" s="34">
        <f>SUM(E25:Q25)</f>
        <v>4328500</v>
      </c>
      <c r="S25" s="34">
        <f>R25/B25</f>
        <v>254617.64705882352</v>
      </c>
      <c r="T25" s="102"/>
    </row>
    <row r="26" spans="1:20" ht="51.75" customHeight="1" x14ac:dyDescent="0.2">
      <c r="A26" s="36" t="s">
        <v>51</v>
      </c>
      <c r="B26" s="75" t="s">
        <v>104</v>
      </c>
      <c r="C26" s="75" t="s">
        <v>105</v>
      </c>
      <c r="D26" s="100" t="s">
        <v>118</v>
      </c>
      <c r="E26" s="34">
        <f t="shared" ref="E26:Q26" si="18">SUM(E28*0.4)</f>
        <v>1860193.44</v>
      </c>
      <c r="F26" s="34">
        <f t="shared" si="18"/>
        <v>0</v>
      </c>
      <c r="G26" s="34">
        <f t="shared" si="18"/>
        <v>7360</v>
      </c>
      <c r="H26" s="34">
        <f t="shared" si="18"/>
        <v>1240128.96</v>
      </c>
      <c r="I26" s="34">
        <f t="shared" si="18"/>
        <v>1200</v>
      </c>
      <c r="J26" s="34">
        <f t="shared" si="18"/>
        <v>0</v>
      </c>
      <c r="K26" s="34">
        <f t="shared" si="18"/>
        <v>33600</v>
      </c>
      <c r="L26" s="34">
        <f t="shared" si="18"/>
        <v>50000</v>
      </c>
      <c r="M26" s="34">
        <f t="shared" si="18"/>
        <v>10360</v>
      </c>
      <c r="N26" s="34">
        <f t="shared" si="18"/>
        <v>19703.312000000002</v>
      </c>
      <c r="O26" s="34">
        <f t="shared" si="18"/>
        <v>50664</v>
      </c>
      <c r="P26" s="34">
        <f t="shared" si="18"/>
        <v>187683.24800000002</v>
      </c>
      <c r="Q26" s="34">
        <f t="shared" si="18"/>
        <v>1907.0400000000002</v>
      </c>
      <c r="R26" s="34">
        <f>SUM(E26:Q26)</f>
        <v>3462800</v>
      </c>
      <c r="S26" s="34">
        <f>R26/B26</f>
        <v>32062.962962962964</v>
      </c>
      <c r="T26" s="37"/>
    </row>
    <row r="27" spans="1:20" ht="36" customHeight="1" x14ac:dyDescent="0.2">
      <c r="A27" s="36" t="s">
        <v>101</v>
      </c>
      <c r="B27" s="75" t="s">
        <v>96</v>
      </c>
      <c r="C27" s="75" t="s">
        <v>108</v>
      </c>
      <c r="D27" s="100" t="s">
        <v>119</v>
      </c>
      <c r="E27" s="34">
        <f t="shared" ref="E27:Q27" si="19">SUM(E28*0.1)</f>
        <v>465048.36</v>
      </c>
      <c r="F27" s="34">
        <f t="shared" si="19"/>
        <v>0</v>
      </c>
      <c r="G27" s="34">
        <f t="shared" si="19"/>
        <v>1840</v>
      </c>
      <c r="H27" s="34">
        <f t="shared" si="19"/>
        <v>310032.24</v>
      </c>
      <c r="I27" s="34">
        <f t="shared" si="19"/>
        <v>300</v>
      </c>
      <c r="J27" s="34">
        <f t="shared" si="19"/>
        <v>0</v>
      </c>
      <c r="K27" s="34">
        <f t="shared" si="19"/>
        <v>8400</v>
      </c>
      <c r="L27" s="34">
        <f t="shared" si="19"/>
        <v>12500</v>
      </c>
      <c r="M27" s="34">
        <f t="shared" si="19"/>
        <v>2590</v>
      </c>
      <c r="N27" s="34">
        <f t="shared" si="19"/>
        <v>4925.8280000000004</v>
      </c>
      <c r="O27" s="34">
        <f t="shared" si="19"/>
        <v>12666</v>
      </c>
      <c r="P27" s="34">
        <f t="shared" si="19"/>
        <v>46920.812000000005</v>
      </c>
      <c r="Q27" s="34">
        <f t="shared" si="19"/>
        <v>476.76000000000005</v>
      </c>
      <c r="R27" s="34">
        <f>SUM(E27:Q27)</f>
        <v>865700</v>
      </c>
      <c r="S27" s="34">
        <f t="shared" ref="S27" si="20">R27/B27</f>
        <v>36070.833333333336</v>
      </c>
      <c r="T27" s="37"/>
    </row>
    <row r="28" spans="1:20" ht="15" customHeight="1" x14ac:dyDescent="0.2">
      <c r="A28" s="85" t="s">
        <v>98</v>
      </c>
      <c r="B28" s="75"/>
      <c r="C28" s="75"/>
      <c r="D28" s="37"/>
      <c r="E28" s="34">
        <v>4650483.5999999996</v>
      </c>
      <c r="F28" s="34">
        <v>0</v>
      </c>
      <c r="G28" s="34">
        <v>18400</v>
      </c>
      <c r="H28" s="34">
        <v>3100322.4</v>
      </c>
      <c r="I28" s="34">
        <v>3000</v>
      </c>
      <c r="J28" s="34">
        <v>0</v>
      </c>
      <c r="K28" s="34">
        <v>84000</v>
      </c>
      <c r="L28" s="34">
        <v>125000</v>
      </c>
      <c r="M28" s="34">
        <v>25900</v>
      </c>
      <c r="N28" s="34">
        <v>49258.28</v>
      </c>
      <c r="O28" s="34">
        <v>126660</v>
      </c>
      <c r="P28" s="34">
        <v>469208.12</v>
      </c>
      <c r="Q28" s="34">
        <v>4767.6000000000004</v>
      </c>
      <c r="R28" s="34">
        <v>8657000</v>
      </c>
      <c r="S28" s="34"/>
      <c r="T28" s="37"/>
    </row>
    <row r="29" spans="1:20" x14ac:dyDescent="0.2">
      <c r="A29" s="86" t="s">
        <v>102</v>
      </c>
      <c r="B29" s="2"/>
      <c r="C29" s="2"/>
      <c r="D29" s="2"/>
      <c r="E29" s="34">
        <f>SUM(E25:E27)</f>
        <v>4650483.5999999996</v>
      </c>
      <c r="F29" s="34">
        <f>SUM(F25:F26)</f>
        <v>0</v>
      </c>
      <c r="G29" s="34">
        <f>SUM(G25:G27)</f>
        <v>18400</v>
      </c>
      <c r="H29" s="34">
        <f>SUM(H25:H27)</f>
        <v>3100322.4000000004</v>
      </c>
      <c r="I29" s="34">
        <f>SUM(I25:I27)</f>
        <v>3000</v>
      </c>
      <c r="J29" s="34">
        <f>SUM(J25:J26)</f>
        <v>0</v>
      </c>
      <c r="K29" s="34">
        <f>SUM(K25:K27)</f>
        <v>84000</v>
      </c>
      <c r="L29" s="34">
        <f>SUM(L25:L27)</f>
        <v>125000</v>
      </c>
      <c r="M29" s="34">
        <f>SUM(M25:M27)</f>
        <v>25900</v>
      </c>
      <c r="N29" s="34">
        <v>49258.28</v>
      </c>
      <c r="O29" s="34">
        <f>SUM(O25:O27)</f>
        <v>126660</v>
      </c>
      <c r="P29" s="34">
        <f>SUM(P25:P27)</f>
        <v>469208.12</v>
      </c>
      <c r="Q29" s="34">
        <f>SUM(Q25:Q27)</f>
        <v>4767.6000000000004</v>
      </c>
      <c r="R29" s="34">
        <f>SUM(E29:Q29)</f>
        <v>8657000</v>
      </c>
      <c r="S29" s="34"/>
      <c r="T29" s="37"/>
    </row>
    <row r="30" spans="1:20" ht="18" customHeight="1" x14ac:dyDescent="0.2">
      <c r="A30" s="126">
        <v>2020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8"/>
    </row>
    <row r="31" spans="1:20" ht="54" customHeight="1" x14ac:dyDescent="0.2">
      <c r="A31" s="16" t="s">
        <v>29</v>
      </c>
      <c r="B31" s="93">
        <v>17</v>
      </c>
      <c r="C31" s="93">
        <v>180</v>
      </c>
      <c r="D31" s="83" t="s">
        <v>116</v>
      </c>
      <c r="E31" s="34">
        <f t="shared" ref="E31:Q31" si="21">SUM(E34*0.5)</f>
        <v>2325241.7999999998</v>
      </c>
      <c r="F31" s="34">
        <f t="shared" si="21"/>
        <v>0</v>
      </c>
      <c r="G31" s="34">
        <f t="shared" si="21"/>
        <v>2329.14</v>
      </c>
      <c r="H31" s="34">
        <f t="shared" si="21"/>
        <v>1550161.2</v>
      </c>
      <c r="I31" s="34">
        <f t="shared" si="21"/>
        <v>1500</v>
      </c>
      <c r="J31" s="34">
        <f t="shared" si="21"/>
        <v>0</v>
      </c>
      <c r="K31" s="34">
        <f t="shared" si="21"/>
        <v>42000</v>
      </c>
      <c r="L31" s="34">
        <f t="shared" si="21"/>
        <v>59000</v>
      </c>
      <c r="M31" s="34">
        <f t="shared" si="21"/>
        <v>12950</v>
      </c>
      <c r="N31" s="34">
        <f t="shared" si="21"/>
        <v>35000</v>
      </c>
      <c r="O31" s="34">
        <f t="shared" si="21"/>
        <v>63330</v>
      </c>
      <c r="P31" s="34">
        <f t="shared" si="21"/>
        <v>234604.06</v>
      </c>
      <c r="Q31" s="34">
        <f t="shared" si="21"/>
        <v>2383.8000000000002</v>
      </c>
      <c r="R31" s="34">
        <f>SUM(E31:Q31)</f>
        <v>4328499.9999999991</v>
      </c>
      <c r="S31" s="34">
        <f>R31/B31</f>
        <v>254617.64705882347</v>
      </c>
      <c r="T31" s="37"/>
    </row>
    <row r="32" spans="1:20" ht="53.25" customHeight="1" x14ac:dyDescent="0.2">
      <c r="A32" s="16" t="s">
        <v>51</v>
      </c>
      <c r="B32" s="28">
        <v>116</v>
      </c>
      <c r="C32" s="28">
        <v>10450</v>
      </c>
      <c r="D32" s="100" t="s">
        <v>118</v>
      </c>
      <c r="E32" s="34">
        <f t="shared" ref="E32:Q32" si="22">SUM(E34*0.4)</f>
        <v>1860193.44</v>
      </c>
      <c r="F32" s="34">
        <f t="shared" si="22"/>
        <v>0</v>
      </c>
      <c r="G32" s="34">
        <f t="shared" si="22"/>
        <v>1863.3119999999999</v>
      </c>
      <c r="H32" s="34">
        <f t="shared" si="22"/>
        <v>1240128.96</v>
      </c>
      <c r="I32" s="34">
        <f t="shared" si="22"/>
        <v>1200</v>
      </c>
      <c r="J32" s="34">
        <f t="shared" si="22"/>
        <v>0</v>
      </c>
      <c r="K32" s="34">
        <f t="shared" si="22"/>
        <v>33600</v>
      </c>
      <c r="L32" s="34">
        <f t="shared" si="22"/>
        <v>47200</v>
      </c>
      <c r="M32" s="34">
        <f t="shared" si="22"/>
        <v>10360</v>
      </c>
      <c r="N32" s="34">
        <f t="shared" si="22"/>
        <v>28000</v>
      </c>
      <c r="O32" s="34">
        <f t="shared" si="22"/>
        <v>50664</v>
      </c>
      <c r="P32" s="34">
        <f t="shared" si="22"/>
        <v>187683.24800000002</v>
      </c>
      <c r="Q32" s="34">
        <f t="shared" si="22"/>
        <v>1907.0400000000002</v>
      </c>
      <c r="R32" s="34">
        <f>SUM(E32:Q32)</f>
        <v>3462800</v>
      </c>
      <c r="S32" s="34">
        <f>R32/B32</f>
        <v>29851.724137931036</v>
      </c>
      <c r="T32" s="37"/>
    </row>
    <row r="33" spans="1:20" ht="30.75" customHeight="1" x14ac:dyDescent="0.2">
      <c r="A33" s="16" t="s">
        <v>101</v>
      </c>
      <c r="B33" s="28">
        <v>26</v>
      </c>
      <c r="C33" s="28">
        <v>2834</v>
      </c>
      <c r="D33" s="100" t="s">
        <v>119</v>
      </c>
      <c r="E33" s="34">
        <f t="shared" ref="E33" si="23">SUM(E34*0.1)</f>
        <v>465048.36</v>
      </c>
      <c r="F33" s="34">
        <f t="shared" ref="F33" si="24">SUM(F34*0.1)</f>
        <v>0</v>
      </c>
      <c r="G33" s="34">
        <f t="shared" ref="G33" si="25">SUM(G34*0.1)</f>
        <v>465.82799999999997</v>
      </c>
      <c r="H33" s="34">
        <f t="shared" ref="H33" si="26">SUM(H34*0.1)</f>
        <v>310032.24</v>
      </c>
      <c r="I33" s="34">
        <f t="shared" ref="I33" si="27">SUM(I34*0.1)</f>
        <v>300</v>
      </c>
      <c r="J33" s="34">
        <f t="shared" ref="J33" si="28">SUM(J34*0.1)</f>
        <v>0</v>
      </c>
      <c r="K33" s="34">
        <f t="shared" ref="K33" si="29">SUM(K34*0.1)</f>
        <v>8400</v>
      </c>
      <c r="L33" s="34">
        <f t="shared" ref="L33" si="30">SUM(L34*0.1)</f>
        <v>11800</v>
      </c>
      <c r="M33" s="34">
        <f t="shared" ref="M33" si="31">SUM(M34*0.1)</f>
        <v>2590</v>
      </c>
      <c r="N33" s="34">
        <f t="shared" ref="N33" si="32">SUM(N34*0.1)</f>
        <v>7000</v>
      </c>
      <c r="O33" s="34">
        <f t="shared" ref="O33" si="33">SUM(O34*0.1)</f>
        <v>12666</v>
      </c>
      <c r="P33" s="34">
        <f t="shared" ref="P33" si="34">SUM(P34*0.1)</f>
        <v>46920.812000000005</v>
      </c>
      <c r="Q33" s="34">
        <f t="shared" ref="Q33" si="35">SUM(Q34*0.1)</f>
        <v>476.76000000000005</v>
      </c>
      <c r="R33" s="34">
        <f>SUM(E33:Q33)</f>
        <v>865700</v>
      </c>
      <c r="S33" s="34">
        <f t="shared" ref="S33" si="36">R33/B33</f>
        <v>33296.153846153844</v>
      </c>
      <c r="T33" s="37"/>
    </row>
    <row r="34" spans="1:20" ht="15" customHeight="1" x14ac:dyDescent="0.2">
      <c r="A34" s="86" t="s">
        <v>98</v>
      </c>
      <c r="B34" s="28"/>
      <c r="C34" s="28"/>
      <c r="D34" s="2"/>
      <c r="E34" s="37">
        <v>4650483.5999999996</v>
      </c>
      <c r="F34" s="37">
        <v>0</v>
      </c>
      <c r="G34" s="34">
        <v>4658.28</v>
      </c>
      <c r="H34" s="37">
        <v>3100322.4</v>
      </c>
      <c r="I34" s="37">
        <v>3000</v>
      </c>
      <c r="J34" s="37">
        <v>0</v>
      </c>
      <c r="K34" s="34">
        <v>84000</v>
      </c>
      <c r="L34" s="34">
        <v>118000</v>
      </c>
      <c r="M34" s="34">
        <v>25900</v>
      </c>
      <c r="N34" s="34">
        <v>70000</v>
      </c>
      <c r="O34" s="37">
        <v>126660</v>
      </c>
      <c r="P34" s="37">
        <v>469208.12</v>
      </c>
      <c r="Q34" s="37">
        <v>4767.6000000000004</v>
      </c>
      <c r="R34" s="37">
        <v>8657000</v>
      </c>
      <c r="S34" s="37"/>
      <c r="T34" s="37"/>
    </row>
    <row r="35" spans="1:20" ht="15" customHeight="1" x14ac:dyDescent="0.2">
      <c r="A35" s="86" t="s">
        <v>102</v>
      </c>
      <c r="B35" s="2"/>
      <c r="C35" s="2"/>
      <c r="D35" s="2"/>
      <c r="E35" s="34">
        <f>SUM(E31:E33)</f>
        <v>4650483.5999999996</v>
      </c>
      <c r="F35" s="34">
        <f>SUM(F31:F32)</f>
        <v>0</v>
      </c>
      <c r="G35" s="34">
        <f>SUM(G31:G33)</f>
        <v>4658.2799999999988</v>
      </c>
      <c r="H35" s="34">
        <f>SUM(H31:H33)</f>
        <v>3100322.4000000004</v>
      </c>
      <c r="I35" s="34">
        <f>SUM(I31:I33)</f>
        <v>3000</v>
      </c>
      <c r="J35" s="34">
        <f>SUM(J31:J32)</f>
        <v>0</v>
      </c>
      <c r="K35" s="34">
        <f t="shared" ref="K35:Q35" si="37">SUM(K31:K33)</f>
        <v>84000</v>
      </c>
      <c r="L35" s="34">
        <f t="shared" si="37"/>
        <v>118000</v>
      </c>
      <c r="M35" s="34">
        <f t="shared" si="37"/>
        <v>25900</v>
      </c>
      <c r="N35" s="34">
        <f t="shared" si="37"/>
        <v>70000</v>
      </c>
      <c r="O35" s="34">
        <f t="shared" si="37"/>
        <v>126660</v>
      </c>
      <c r="P35" s="34">
        <f t="shared" si="37"/>
        <v>469208.12</v>
      </c>
      <c r="Q35" s="34">
        <f t="shared" si="37"/>
        <v>4767.6000000000004</v>
      </c>
      <c r="R35" s="34">
        <f>SUM(E35:Q35)</f>
        <v>8657000</v>
      </c>
      <c r="S35" s="37"/>
      <c r="T35" s="37"/>
    </row>
    <row r="36" spans="1:20" ht="15" customHeight="1" x14ac:dyDescent="0.2">
      <c r="A36" s="73"/>
      <c r="B36" s="14"/>
      <c r="C36" s="14"/>
      <c r="D36" s="1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</row>
    <row r="37" spans="1:20" ht="15" customHeight="1" x14ac:dyDescent="0.2">
      <c r="A37" s="8"/>
      <c r="B37" s="9"/>
      <c r="C37" s="9"/>
      <c r="D37" s="9"/>
      <c r="E37" s="9"/>
      <c r="F37" s="9"/>
      <c r="G37" s="9"/>
      <c r="H37" s="10"/>
      <c r="I37" s="10"/>
      <c r="J37" s="10"/>
      <c r="K37" s="10"/>
      <c r="L37" s="10"/>
      <c r="M37" s="10"/>
      <c r="N37" s="10"/>
      <c r="O37" s="9"/>
      <c r="P37" s="9"/>
      <c r="Q37" s="9"/>
      <c r="R37" s="9"/>
      <c r="S37" s="9"/>
      <c r="T37" s="9"/>
    </row>
    <row r="38" spans="1:20" ht="12" customHeight="1" x14ac:dyDescent="0.25">
      <c r="A38" s="19"/>
      <c r="B38" s="20"/>
      <c r="C38" s="20"/>
      <c r="D38" s="20" t="s">
        <v>8</v>
      </c>
      <c r="E38" s="20"/>
      <c r="F38" s="20"/>
      <c r="G38" s="20"/>
      <c r="H38" s="129" t="s">
        <v>35</v>
      </c>
      <c r="I38" s="129"/>
      <c r="J38" s="129"/>
      <c r="K38" s="129"/>
      <c r="L38" s="129"/>
      <c r="M38" s="129"/>
      <c r="N38" s="78" t="s">
        <v>15</v>
      </c>
      <c r="O38" s="11"/>
      <c r="P38" s="11"/>
      <c r="Q38" s="11"/>
      <c r="R38" s="11"/>
      <c r="S38" s="11"/>
      <c r="T38" s="11"/>
    </row>
    <row r="39" spans="1:20" ht="3.75" hidden="1" customHeight="1" x14ac:dyDescent="0.25">
      <c r="A39" s="19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1"/>
      <c r="M39" s="20"/>
      <c r="N39" s="20"/>
      <c r="O39" s="11"/>
      <c r="P39" s="11"/>
      <c r="Q39" s="11"/>
      <c r="R39" s="11"/>
      <c r="S39" s="11"/>
      <c r="T39" s="11"/>
    </row>
    <row r="40" spans="1:20" ht="13.5" customHeight="1" x14ac:dyDescent="0.25">
      <c r="A40" s="129" t="s">
        <v>90</v>
      </c>
      <c r="B40" s="129"/>
      <c r="C40" s="129"/>
      <c r="D40" s="129"/>
      <c r="E40" s="129"/>
      <c r="F40" s="81"/>
      <c r="G40" s="20"/>
      <c r="H40" s="78"/>
      <c r="I40" s="81"/>
      <c r="J40" s="81"/>
      <c r="K40" s="81"/>
      <c r="L40" s="81"/>
      <c r="M40" s="81"/>
      <c r="N40" s="81"/>
      <c r="O40" s="12"/>
      <c r="P40" s="12"/>
      <c r="Q40" s="12"/>
      <c r="R40" s="12"/>
      <c r="S40" s="12"/>
      <c r="T40" s="12"/>
    </row>
    <row r="41" spans="1:20" ht="15" x14ac:dyDescent="0.25">
      <c r="A41" s="20"/>
      <c r="B41" s="20"/>
      <c r="C41" s="20"/>
      <c r="D41" s="20"/>
      <c r="E41" s="20"/>
      <c r="F41" s="20"/>
      <c r="G41" s="20"/>
      <c r="H41" s="129" t="s">
        <v>36</v>
      </c>
      <c r="I41" s="129"/>
      <c r="J41" s="129"/>
      <c r="K41" s="129"/>
      <c r="L41" s="129"/>
      <c r="M41" s="129"/>
      <c r="N41" s="78" t="s">
        <v>15</v>
      </c>
      <c r="O41" s="11"/>
      <c r="P41" s="11"/>
      <c r="Q41" s="11"/>
      <c r="R41" s="11"/>
      <c r="S41" s="11"/>
      <c r="T41" s="11"/>
    </row>
    <row r="42" spans="1:20" ht="15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11"/>
      <c r="P42" s="11"/>
      <c r="Q42" s="11"/>
      <c r="R42" s="11"/>
      <c r="S42" s="11"/>
      <c r="T42" s="11"/>
    </row>
    <row r="43" spans="1:20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</row>
    <row r="44" spans="1:20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</row>
    <row r="45" spans="1:20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x14ac:dyDescent="0.2"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x14ac:dyDescent="0.2"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x14ac:dyDescent="0.2"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x14ac:dyDescent="0.2"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x14ac:dyDescent="0.2"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2:20" x14ac:dyDescent="0.2"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2:20" x14ac:dyDescent="0.2"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2:20" x14ac:dyDescent="0.2"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2:20" x14ac:dyDescent="0.2"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2:20" x14ac:dyDescent="0.2"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2:20" x14ac:dyDescent="0.2"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2:20" x14ac:dyDescent="0.2"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2:20" x14ac:dyDescent="0.2"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2:20" x14ac:dyDescent="0.2"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2:20" x14ac:dyDescent="0.2"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2:20" x14ac:dyDescent="0.2"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2:20" x14ac:dyDescent="0.2"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2:20" x14ac:dyDescent="0.2"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2:20" x14ac:dyDescent="0.2"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2:20" x14ac:dyDescent="0.2"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2:20" x14ac:dyDescent="0.2"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2:20" x14ac:dyDescent="0.2"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2:20" x14ac:dyDescent="0.2"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2:20" x14ac:dyDescent="0.2"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2:20" x14ac:dyDescent="0.2"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2:20" x14ac:dyDescent="0.2"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2:20" x14ac:dyDescent="0.2"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2:20" x14ac:dyDescent="0.2"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2:20" x14ac:dyDescent="0.2"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2:20" x14ac:dyDescent="0.2"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2:20" x14ac:dyDescent="0.2"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2:20" x14ac:dyDescent="0.2"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2:20" x14ac:dyDescent="0.2"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2:20" x14ac:dyDescent="0.2"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2:20" x14ac:dyDescent="0.2"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2:20" x14ac:dyDescent="0.2"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2:20" x14ac:dyDescent="0.2"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2:20" x14ac:dyDescent="0.2"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2:20" x14ac:dyDescent="0.2"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2:20" x14ac:dyDescent="0.2"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2:20" x14ac:dyDescent="0.2"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2:20" x14ac:dyDescent="0.2"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2:20" x14ac:dyDescent="0.2"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2:20" x14ac:dyDescent="0.2"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2:20" x14ac:dyDescent="0.2"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2:20" x14ac:dyDescent="0.2"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2:20" x14ac:dyDescent="0.2"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2:20" x14ac:dyDescent="0.2"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2:20" x14ac:dyDescent="0.2"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2:20" x14ac:dyDescent="0.2"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2:20" x14ac:dyDescent="0.2"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2:20" x14ac:dyDescent="0.2"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2:20" x14ac:dyDescent="0.2"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2:20" x14ac:dyDescent="0.2"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2:20" x14ac:dyDescent="0.2"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2:20" x14ac:dyDescent="0.2"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2:20" x14ac:dyDescent="0.2"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2:20" x14ac:dyDescent="0.2"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2:20" x14ac:dyDescent="0.2"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2:20" x14ac:dyDescent="0.2"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2:20" x14ac:dyDescent="0.2"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2:20" x14ac:dyDescent="0.2"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2:20" x14ac:dyDescent="0.2"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2:20" x14ac:dyDescent="0.2"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2:20" x14ac:dyDescent="0.2"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2:20" x14ac:dyDescent="0.2"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2:20" x14ac:dyDescent="0.2"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2:20" x14ac:dyDescent="0.2"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2:20" x14ac:dyDescent="0.2"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2:20" x14ac:dyDescent="0.2"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2:20" x14ac:dyDescent="0.2"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2:20" x14ac:dyDescent="0.2"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2:20" x14ac:dyDescent="0.2"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2:20" x14ac:dyDescent="0.2"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2:20" x14ac:dyDescent="0.2"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2:20" x14ac:dyDescent="0.2"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2:20" x14ac:dyDescent="0.2"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2:20" x14ac:dyDescent="0.2"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2:20" x14ac:dyDescent="0.2"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2:20" x14ac:dyDescent="0.2"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2:20" x14ac:dyDescent="0.2"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2:20" x14ac:dyDescent="0.2"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2:20" x14ac:dyDescent="0.2"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2:20" x14ac:dyDescent="0.2"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2:20" x14ac:dyDescent="0.2"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2:20" x14ac:dyDescent="0.2"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2:20" x14ac:dyDescent="0.2"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2:20" x14ac:dyDescent="0.2"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2:20" x14ac:dyDescent="0.2"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2:20" x14ac:dyDescent="0.2"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2:20" x14ac:dyDescent="0.2"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2:20" x14ac:dyDescent="0.2"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2:20" x14ac:dyDescent="0.2"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2:20" x14ac:dyDescent="0.2"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2:20" x14ac:dyDescent="0.2"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2:20" x14ac:dyDescent="0.2"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2:20" x14ac:dyDescent="0.2"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2:20" x14ac:dyDescent="0.2"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2:20" x14ac:dyDescent="0.2"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2:20" x14ac:dyDescent="0.2"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2:20" x14ac:dyDescent="0.2"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2:20" x14ac:dyDescent="0.2"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2:20" x14ac:dyDescent="0.2"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2:20" x14ac:dyDescent="0.2"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2:20" x14ac:dyDescent="0.2"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2:20" x14ac:dyDescent="0.2"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2:20" x14ac:dyDescent="0.2"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2:20" x14ac:dyDescent="0.2"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2:20" x14ac:dyDescent="0.2"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2:20" x14ac:dyDescent="0.2"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2:20" x14ac:dyDescent="0.2"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2:20" x14ac:dyDescent="0.2"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2:20" x14ac:dyDescent="0.2"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2:20" x14ac:dyDescent="0.2"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2:20" x14ac:dyDescent="0.2"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2:20" x14ac:dyDescent="0.2"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2:20" x14ac:dyDescent="0.2"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2:20" x14ac:dyDescent="0.2"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2:20" x14ac:dyDescent="0.2"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2:20" x14ac:dyDescent="0.2"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2:20" x14ac:dyDescent="0.2"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2:20" x14ac:dyDescent="0.2"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2:20" x14ac:dyDescent="0.2"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2:20" x14ac:dyDescent="0.2"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2:20" x14ac:dyDescent="0.2"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2:20" x14ac:dyDescent="0.2"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2:20" x14ac:dyDescent="0.2"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2:20" x14ac:dyDescent="0.2"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2:20" x14ac:dyDescent="0.2"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2:20" x14ac:dyDescent="0.2"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2:20" x14ac:dyDescent="0.2"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2:20" x14ac:dyDescent="0.2"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2:20" x14ac:dyDescent="0.2"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2:20" x14ac:dyDescent="0.2"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2:20" x14ac:dyDescent="0.2"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2:20" x14ac:dyDescent="0.2"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2:20" x14ac:dyDescent="0.2"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2:20" x14ac:dyDescent="0.2"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2:20" x14ac:dyDescent="0.2"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2:20" x14ac:dyDescent="0.2"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2:20" x14ac:dyDescent="0.2"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2:20" x14ac:dyDescent="0.2"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2:20" x14ac:dyDescent="0.2"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2:20" x14ac:dyDescent="0.2"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2:20" x14ac:dyDescent="0.2"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2:20" x14ac:dyDescent="0.2"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2:20" x14ac:dyDescent="0.2"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2:20" x14ac:dyDescent="0.2"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2:20" x14ac:dyDescent="0.2"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2:20" x14ac:dyDescent="0.2"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2:20" x14ac:dyDescent="0.2"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2:20" x14ac:dyDescent="0.2"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2:20" x14ac:dyDescent="0.2"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2:20" x14ac:dyDescent="0.2"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2:20" x14ac:dyDescent="0.2"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2:20" x14ac:dyDescent="0.2"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2:20" x14ac:dyDescent="0.2"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2:20" x14ac:dyDescent="0.2"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2:20" x14ac:dyDescent="0.2"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2:20" x14ac:dyDescent="0.2"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2:20" x14ac:dyDescent="0.2"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2:20" x14ac:dyDescent="0.2"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2:20" x14ac:dyDescent="0.2"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2:20" x14ac:dyDescent="0.2"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2:20" x14ac:dyDescent="0.2"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2:20" x14ac:dyDescent="0.2"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2:20" x14ac:dyDescent="0.2"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2:20" x14ac:dyDescent="0.2"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2:20" x14ac:dyDescent="0.2"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2:20" x14ac:dyDescent="0.2"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2:20" x14ac:dyDescent="0.2"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2:20" x14ac:dyDescent="0.2"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2:20" x14ac:dyDescent="0.2"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2:20" x14ac:dyDescent="0.2"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2:20" x14ac:dyDescent="0.2"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2:20" x14ac:dyDescent="0.2"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2:20" x14ac:dyDescent="0.2"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2:20" x14ac:dyDescent="0.2"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2:20" x14ac:dyDescent="0.2"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2:20" x14ac:dyDescent="0.2"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2:20" x14ac:dyDescent="0.2"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2:20" x14ac:dyDescent="0.2"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2:20" x14ac:dyDescent="0.2"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2:20" x14ac:dyDescent="0.2"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2:20" x14ac:dyDescent="0.2"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2:20" x14ac:dyDescent="0.2"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2:20" x14ac:dyDescent="0.2"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2:20" x14ac:dyDescent="0.2"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2:20" x14ac:dyDescent="0.2"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2:20" x14ac:dyDescent="0.2"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2:20" x14ac:dyDescent="0.2"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2:20" x14ac:dyDescent="0.2"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2:20" x14ac:dyDescent="0.2"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2:20" x14ac:dyDescent="0.2"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2:20" x14ac:dyDescent="0.2"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2:20" x14ac:dyDescent="0.2"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2:20" x14ac:dyDescent="0.2"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2:20" x14ac:dyDescent="0.2"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2:20" x14ac:dyDescent="0.2"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2:20" x14ac:dyDescent="0.2"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2:20" x14ac:dyDescent="0.2"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2:20" x14ac:dyDescent="0.2"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2:20" x14ac:dyDescent="0.2"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2:20" x14ac:dyDescent="0.2"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2:20" x14ac:dyDescent="0.2"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2:20" x14ac:dyDescent="0.2"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2:20" x14ac:dyDescent="0.2"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2:20" x14ac:dyDescent="0.2"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2:20" x14ac:dyDescent="0.2"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2:20" x14ac:dyDescent="0.2"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2:20" x14ac:dyDescent="0.2"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2:20" x14ac:dyDescent="0.2"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2:20" x14ac:dyDescent="0.2"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2:20" x14ac:dyDescent="0.2"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2:20" x14ac:dyDescent="0.2"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2:20" x14ac:dyDescent="0.2"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2:20" x14ac:dyDescent="0.2"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2:20" x14ac:dyDescent="0.2"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2:20" x14ac:dyDescent="0.2"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2:20" x14ac:dyDescent="0.2"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2:20" x14ac:dyDescent="0.2"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2:20" x14ac:dyDescent="0.2"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2:20" x14ac:dyDescent="0.2"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2:20" x14ac:dyDescent="0.2"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2:20" x14ac:dyDescent="0.2"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2:20" x14ac:dyDescent="0.2"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2:20" x14ac:dyDescent="0.2"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2:20" x14ac:dyDescent="0.2"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2:20" x14ac:dyDescent="0.2"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2:20" x14ac:dyDescent="0.2"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2:20" x14ac:dyDescent="0.2"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2:20" x14ac:dyDescent="0.2"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2:20" x14ac:dyDescent="0.2"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2:20" x14ac:dyDescent="0.2"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2:20" x14ac:dyDescent="0.2"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2:20" x14ac:dyDescent="0.2"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2:20" x14ac:dyDescent="0.2"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2:20" x14ac:dyDescent="0.2"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2:20" x14ac:dyDescent="0.2"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2:20" x14ac:dyDescent="0.2"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2:20" x14ac:dyDescent="0.2"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2:20" x14ac:dyDescent="0.2"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2:20" x14ac:dyDescent="0.2"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2:20" x14ac:dyDescent="0.2"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2:20" x14ac:dyDescent="0.2"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2:20" x14ac:dyDescent="0.2"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2:20" x14ac:dyDescent="0.2"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2:20" x14ac:dyDescent="0.2"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2:20" x14ac:dyDescent="0.2"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2:20" x14ac:dyDescent="0.2"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2:20" x14ac:dyDescent="0.2"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2:20" x14ac:dyDescent="0.2"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2:20" x14ac:dyDescent="0.2"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2:20" x14ac:dyDescent="0.2"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2:20" x14ac:dyDescent="0.2"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2:20" x14ac:dyDescent="0.2"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2:20" x14ac:dyDescent="0.2"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2:20" x14ac:dyDescent="0.2"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2:20" x14ac:dyDescent="0.2"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2:20" x14ac:dyDescent="0.2"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2:20" x14ac:dyDescent="0.2"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2:20" x14ac:dyDescent="0.2"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2:20" x14ac:dyDescent="0.2"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2:20" x14ac:dyDescent="0.2"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2:20" x14ac:dyDescent="0.2"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2:20" x14ac:dyDescent="0.2"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2:20" x14ac:dyDescent="0.2"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2:20" x14ac:dyDescent="0.2"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2:20" x14ac:dyDescent="0.2"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2:20" x14ac:dyDescent="0.2"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2:20" x14ac:dyDescent="0.2"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2:20" x14ac:dyDescent="0.2"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2:20" x14ac:dyDescent="0.2"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2:20" x14ac:dyDescent="0.2"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2:20" x14ac:dyDescent="0.2"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2:20" x14ac:dyDescent="0.2"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2:20" x14ac:dyDescent="0.2"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2:20" x14ac:dyDescent="0.2"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2:20" x14ac:dyDescent="0.2"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2:20" x14ac:dyDescent="0.2"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2:20" x14ac:dyDescent="0.2"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2:20" x14ac:dyDescent="0.2"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2:20" x14ac:dyDescent="0.2"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2:20" x14ac:dyDescent="0.2"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2:20" x14ac:dyDescent="0.2"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2:20" x14ac:dyDescent="0.2"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2:20" x14ac:dyDescent="0.2"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2:20" x14ac:dyDescent="0.2"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2:20" x14ac:dyDescent="0.2"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2:20" x14ac:dyDescent="0.2"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2:20" x14ac:dyDescent="0.2"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2:20" x14ac:dyDescent="0.2"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2:20" x14ac:dyDescent="0.2"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2:20" x14ac:dyDescent="0.2"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2:20" x14ac:dyDescent="0.2"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2:20" x14ac:dyDescent="0.2"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2:20" x14ac:dyDescent="0.2"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2:20" x14ac:dyDescent="0.2"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2:20" x14ac:dyDescent="0.2"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2:20" x14ac:dyDescent="0.2"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2:20" x14ac:dyDescent="0.2"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2:20" x14ac:dyDescent="0.2"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2:20" x14ac:dyDescent="0.2"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2:20" x14ac:dyDescent="0.2"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2:20" x14ac:dyDescent="0.2"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2:20" x14ac:dyDescent="0.2"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2:20" x14ac:dyDescent="0.2"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2:20" x14ac:dyDescent="0.2"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2:20" x14ac:dyDescent="0.2"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2:20" x14ac:dyDescent="0.2"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2:20" x14ac:dyDescent="0.2"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2:20" x14ac:dyDescent="0.2"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2:20" x14ac:dyDescent="0.2"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2:20" x14ac:dyDescent="0.2"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2:20" x14ac:dyDescent="0.2"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2:20" x14ac:dyDescent="0.2"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2:20" x14ac:dyDescent="0.2"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2:20" x14ac:dyDescent="0.2"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2:20" x14ac:dyDescent="0.2"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2:20" x14ac:dyDescent="0.2"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2:20" x14ac:dyDescent="0.2"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2:20" x14ac:dyDescent="0.2"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2:20" x14ac:dyDescent="0.2"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2:20" x14ac:dyDescent="0.2"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2:20" x14ac:dyDescent="0.2"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2:20" x14ac:dyDescent="0.2"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2:20" x14ac:dyDescent="0.2"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2:20" x14ac:dyDescent="0.2"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2:20" x14ac:dyDescent="0.2"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2:20" x14ac:dyDescent="0.2"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2:20" x14ac:dyDescent="0.2"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2:20" x14ac:dyDescent="0.2"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2:20" x14ac:dyDescent="0.2"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2:20" x14ac:dyDescent="0.2"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2:20" x14ac:dyDescent="0.2"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2:20" x14ac:dyDescent="0.2"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2:20" x14ac:dyDescent="0.2"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2:20" x14ac:dyDescent="0.2"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2:20" x14ac:dyDescent="0.2"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2:20" x14ac:dyDescent="0.2"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2:20" x14ac:dyDescent="0.2"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2:20" x14ac:dyDescent="0.2"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2:20" x14ac:dyDescent="0.2"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2:20" x14ac:dyDescent="0.2"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2:20" x14ac:dyDescent="0.2"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2:20" x14ac:dyDescent="0.2"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2:20" x14ac:dyDescent="0.2"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2:20" x14ac:dyDescent="0.2"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2:20" x14ac:dyDescent="0.2"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2:20" x14ac:dyDescent="0.2"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2:20" x14ac:dyDescent="0.2"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2:20" x14ac:dyDescent="0.2"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2:20" x14ac:dyDescent="0.2"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2:20" x14ac:dyDescent="0.2"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2:20" x14ac:dyDescent="0.2"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2:20" x14ac:dyDescent="0.2"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2:20" x14ac:dyDescent="0.2"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2:20" x14ac:dyDescent="0.2"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2:20" x14ac:dyDescent="0.2"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2:20" x14ac:dyDescent="0.2"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2:20" x14ac:dyDescent="0.2"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2:20" x14ac:dyDescent="0.2"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2:20" x14ac:dyDescent="0.2"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2:20" x14ac:dyDescent="0.2"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2:20" x14ac:dyDescent="0.2"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2:20" x14ac:dyDescent="0.2"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2:20" x14ac:dyDescent="0.2"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2:20" x14ac:dyDescent="0.2"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2:20" x14ac:dyDescent="0.2"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2:20" x14ac:dyDescent="0.2"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2:20" x14ac:dyDescent="0.2"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2:20" x14ac:dyDescent="0.2"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2:20" x14ac:dyDescent="0.2"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2:20" x14ac:dyDescent="0.2"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2:20" x14ac:dyDescent="0.2"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2:20" x14ac:dyDescent="0.2"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2:20" x14ac:dyDescent="0.2"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2:20" x14ac:dyDescent="0.2"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2:20" x14ac:dyDescent="0.2"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2:20" x14ac:dyDescent="0.2"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2:20" x14ac:dyDescent="0.2"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2:20" x14ac:dyDescent="0.2"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2:20" x14ac:dyDescent="0.2"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2:20" x14ac:dyDescent="0.2"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2:20" x14ac:dyDescent="0.2"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2:20" x14ac:dyDescent="0.2"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2:20" x14ac:dyDescent="0.2"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2:20" x14ac:dyDescent="0.2"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2:20" x14ac:dyDescent="0.2"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2:20" x14ac:dyDescent="0.2"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2:20" x14ac:dyDescent="0.2"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2:20" x14ac:dyDescent="0.2"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2:20" x14ac:dyDescent="0.2"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2:20" x14ac:dyDescent="0.2"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2:20" x14ac:dyDescent="0.2"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2:20" x14ac:dyDescent="0.2"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2:20" x14ac:dyDescent="0.2"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2:20" x14ac:dyDescent="0.2"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2:20" x14ac:dyDescent="0.2"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2:20" x14ac:dyDescent="0.2"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2:20" x14ac:dyDescent="0.2"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2:20" x14ac:dyDescent="0.2"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2:20" x14ac:dyDescent="0.2"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2:20" x14ac:dyDescent="0.2"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2:20" x14ac:dyDescent="0.2"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2:20" x14ac:dyDescent="0.2"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2:20" x14ac:dyDescent="0.2"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2:20" x14ac:dyDescent="0.2"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2:20" x14ac:dyDescent="0.2"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2:20" x14ac:dyDescent="0.2"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2:20" x14ac:dyDescent="0.2"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2:20" x14ac:dyDescent="0.2"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2:20" x14ac:dyDescent="0.2"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2:20" x14ac:dyDescent="0.2"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2:20" x14ac:dyDescent="0.2"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2:20" x14ac:dyDescent="0.2"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2:20" x14ac:dyDescent="0.2"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2:20" x14ac:dyDescent="0.2"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2:20" x14ac:dyDescent="0.2"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2:20" x14ac:dyDescent="0.2"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2:20" x14ac:dyDescent="0.2"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2:20" x14ac:dyDescent="0.2"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2:20" x14ac:dyDescent="0.2"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2:20" x14ac:dyDescent="0.2"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2:20" x14ac:dyDescent="0.2"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2:20" x14ac:dyDescent="0.2"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2:20" x14ac:dyDescent="0.2"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2:20" x14ac:dyDescent="0.2"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2:20" x14ac:dyDescent="0.2"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2:20" x14ac:dyDescent="0.2"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2:20" x14ac:dyDescent="0.2"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2:20" x14ac:dyDescent="0.2"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2:20" x14ac:dyDescent="0.2"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2:20" x14ac:dyDescent="0.2"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2:20" x14ac:dyDescent="0.2"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2:20" x14ac:dyDescent="0.2"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2:20" x14ac:dyDescent="0.2"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2:20" x14ac:dyDescent="0.2"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2:20" x14ac:dyDescent="0.2"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2:20" x14ac:dyDescent="0.2"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2:20" x14ac:dyDescent="0.2"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2:20" x14ac:dyDescent="0.2"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2:20" x14ac:dyDescent="0.2"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2:20" x14ac:dyDescent="0.2"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2:20" x14ac:dyDescent="0.2"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2:20" x14ac:dyDescent="0.2"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2:20" x14ac:dyDescent="0.2"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2:20" x14ac:dyDescent="0.2"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2:20" x14ac:dyDescent="0.2"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2:20" x14ac:dyDescent="0.2"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2:20" x14ac:dyDescent="0.2"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2:20" x14ac:dyDescent="0.2"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2:20" x14ac:dyDescent="0.2"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2:20" x14ac:dyDescent="0.2"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2:20" x14ac:dyDescent="0.2"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2:20" x14ac:dyDescent="0.2"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2:20" x14ac:dyDescent="0.2"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2:20" x14ac:dyDescent="0.2"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2:20" x14ac:dyDescent="0.2"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2:20" x14ac:dyDescent="0.2"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2:20" x14ac:dyDescent="0.2"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2:20" x14ac:dyDescent="0.2"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2:20" x14ac:dyDescent="0.2"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2:20" x14ac:dyDescent="0.2"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2:20" x14ac:dyDescent="0.2"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2:20" x14ac:dyDescent="0.2"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2:20" x14ac:dyDescent="0.2"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2:20" x14ac:dyDescent="0.2"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2:20" x14ac:dyDescent="0.2"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2:20" x14ac:dyDescent="0.2"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2:20" x14ac:dyDescent="0.2"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2:20" x14ac:dyDescent="0.2"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2:20" x14ac:dyDescent="0.2"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2:20" x14ac:dyDescent="0.2"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2:20" x14ac:dyDescent="0.2"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2:20" x14ac:dyDescent="0.2"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2:20" x14ac:dyDescent="0.2"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2:20" x14ac:dyDescent="0.2"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2:20" x14ac:dyDescent="0.2"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2:20" x14ac:dyDescent="0.2"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2:20" x14ac:dyDescent="0.2"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2:20" x14ac:dyDescent="0.2"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2:20" x14ac:dyDescent="0.2"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2:20" x14ac:dyDescent="0.2"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2:20" x14ac:dyDescent="0.2"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2:20" x14ac:dyDescent="0.2"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2:20" x14ac:dyDescent="0.2"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2:20" x14ac:dyDescent="0.2"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2:20" x14ac:dyDescent="0.2"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2:20" x14ac:dyDescent="0.2"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2:20" x14ac:dyDescent="0.2"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2:20" x14ac:dyDescent="0.2"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2:20" x14ac:dyDescent="0.2"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2:20" x14ac:dyDescent="0.2"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2:20" x14ac:dyDescent="0.2"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2:20" x14ac:dyDescent="0.2"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2:20" x14ac:dyDescent="0.2"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2:20" x14ac:dyDescent="0.2"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2:20" x14ac:dyDescent="0.2"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2:20" x14ac:dyDescent="0.2"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2:20" x14ac:dyDescent="0.2"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2:20" x14ac:dyDescent="0.2"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2:20" x14ac:dyDescent="0.2"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2:20" x14ac:dyDescent="0.2"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2:20" x14ac:dyDescent="0.2"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2:20" x14ac:dyDescent="0.2"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2:20" x14ac:dyDescent="0.2"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2:20" x14ac:dyDescent="0.2"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2:20" x14ac:dyDescent="0.2"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2:20" x14ac:dyDescent="0.2"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2:20" x14ac:dyDescent="0.2"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2:20" x14ac:dyDescent="0.2"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2:20" x14ac:dyDescent="0.2"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2:20" x14ac:dyDescent="0.2"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2:20" x14ac:dyDescent="0.2"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2:20" x14ac:dyDescent="0.2"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2:20" x14ac:dyDescent="0.2"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2:20" x14ac:dyDescent="0.2"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2:20" x14ac:dyDescent="0.2"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2:20" x14ac:dyDescent="0.2"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2:20" x14ac:dyDescent="0.2"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2:20" x14ac:dyDescent="0.2"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2:20" x14ac:dyDescent="0.2"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2:20" x14ac:dyDescent="0.2"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2:20" x14ac:dyDescent="0.2"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2:20" x14ac:dyDescent="0.2"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2:20" x14ac:dyDescent="0.2"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2:20" x14ac:dyDescent="0.2"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2:20" x14ac:dyDescent="0.2"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2:20" x14ac:dyDescent="0.2"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2:20" x14ac:dyDescent="0.2"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2:20" x14ac:dyDescent="0.2"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2:20" x14ac:dyDescent="0.2"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2:20" x14ac:dyDescent="0.2"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2:20" x14ac:dyDescent="0.2"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2:20" x14ac:dyDescent="0.2"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2:20" x14ac:dyDescent="0.2"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2:20" x14ac:dyDescent="0.2"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2:20" x14ac:dyDescent="0.2"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2:20" x14ac:dyDescent="0.2"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2:20" x14ac:dyDescent="0.2"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2:20" x14ac:dyDescent="0.2"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2:20" x14ac:dyDescent="0.2"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2:20" x14ac:dyDescent="0.2"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2:20" x14ac:dyDescent="0.2"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2:20" x14ac:dyDescent="0.2"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2:20" x14ac:dyDescent="0.2"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2:20" x14ac:dyDescent="0.2"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2:20" x14ac:dyDescent="0.2"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2:20" x14ac:dyDescent="0.2"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2:20" x14ac:dyDescent="0.2"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2:20" x14ac:dyDescent="0.2"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2:20" x14ac:dyDescent="0.2"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2:20" x14ac:dyDescent="0.2"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2:20" x14ac:dyDescent="0.2"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2:20" x14ac:dyDescent="0.2"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2:20" x14ac:dyDescent="0.2"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2:20" x14ac:dyDescent="0.2"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2:20" x14ac:dyDescent="0.2"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2:20" x14ac:dyDescent="0.2"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2:20" x14ac:dyDescent="0.2"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2:20" x14ac:dyDescent="0.2"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2:20" x14ac:dyDescent="0.2"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2:20" x14ac:dyDescent="0.2"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2:20" x14ac:dyDescent="0.2"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2:20" x14ac:dyDescent="0.2"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2:20" x14ac:dyDescent="0.2"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2:20" x14ac:dyDescent="0.2"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2:20" x14ac:dyDescent="0.2"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2:20" x14ac:dyDescent="0.2"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2:20" x14ac:dyDescent="0.2"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2:20" x14ac:dyDescent="0.2"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2:20" x14ac:dyDescent="0.2"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2:20" x14ac:dyDescent="0.2"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2:20" x14ac:dyDescent="0.2"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2:20" x14ac:dyDescent="0.2"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2:20" x14ac:dyDescent="0.2"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2:20" x14ac:dyDescent="0.2"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2:20" x14ac:dyDescent="0.2"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2:20" x14ac:dyDescent="0.2"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2:20" x14ac:dyDescent="0.2"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2:20" x14ac:dyDescent="0.2"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2:20" x14ac:dyDescent="0.2"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2:20" x14ac:dyDescent="0.2"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2:20" x14ac:dyDescent="0.2"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2:20" x14ac:dyDescent="0.2"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2:20" x14ac:dyDescent="0.2"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2:20" x14ac:dyDescent="0.2"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2:20" x14ac:dyDescent="0.2"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2:20" x14ac:dyDescent="0.2"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2:20" x14ac:dyDescent="0.2"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2:20" x14ac:dyDescent="0.2"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2:20" x14ac:dyDescent="0.2"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2:20" x14ac:dyDescent="0.2"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2:20" x14ac:dyDescent="0.2"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2:20" x14ac:dyDescent="0.2"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2:20" x14ac:dyDescent="0.2"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2:20" x14ac:dyDescent="0.2"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2:20" x14ac:dyDescent="0.2"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2:20" x14ac:dyDescent="0.2"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2:20" x14ac:dyDescent="0.2"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2:20" x14ac:dyDescent="0.2"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2:20" x14ac:dyDescent="0.2"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2:20" x14ac:dyDescent="0.2"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2:20" x14ac:dyDescent="0.2"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2:20" x14ac:dyDescent="0.2"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2:20" x14ac:dyDescent="0.2"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2:20" x14ac:dyDescent="0.2"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2:20" x14ac:dyDescent="0.2"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2:20" x14ac:dyDescent="0.2"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2:20" x14ac:dyDescent="0.2"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2:20" x14ac:dyDescent="0.2"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2:20" x14ac:dyDescent="0.2"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2:20" x14ac:dyDescent="0.2"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2:20" x14ac:dyDescent="0.2"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2:20" x14ac:dyDescent="0.2"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2:20" x14ac:dyDescent="0.2"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2:20" x14ac:dyDescent="0.2"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2:20" x14ac:dyDescent="0.2"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2:20" x14ac:dyDescent="0.2"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2:20" x14ac:dyDescent="0.2"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2:20" x14ac:dyDescent="0.2"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2:20" x14ac:dyDescent="0.2"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2:20" x14ac:dyDescent="0.2"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2:20" x14ac:dyDescent="0.2"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2:20" x14ac:dyDescent="0.2"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2:20" x14ac:dyDescent="0.2"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2:20" x14ac:dyDescent="0.2"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2:20" x14ac:dyDescent="0.2"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2:20" x14ac:dyDescent="0.2"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2:20" x14ac:dyDescent="0.2"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2:20" x14ac:dyDescent="0.2"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2:20" x14ac:dyDescent="0.2"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2:20" x14ac:dyDescent="0.2"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2:20" x14ac:dyDescent="0.2"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2:20" x14ac:dyDescent="0.2"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2:20" x14ac:dyDescent="0.2"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2:20" x14ac:dyDescent="0.2"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2:20" x14ac:dyDescent="0.2"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2:20" x14ac:dyDescent="0.2"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2:20" x14ac:dyDescent="0.2"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2:20" x14ac:dyDescent="0.2"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2:20" x14ac:dyDescent="0.2"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2:20" x14ac:dyDescent="0.2"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2:20" x14ac:dyDescent="0.2"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2:20" x14ac:dyDescent="0.2"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2:20" x14ac:dyDescent="0.2"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2:20" x14ac:dyDescent="0.2"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2:20" x14ac:dyDescent="0.2"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2:20" x14ac:dyDescent="0.2"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2:20" x14ac:dyDescent="0.2"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2:20" x14ac:dyDescent="0.2"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2:20" x14ac:dyDescent="0.2"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2:20" x14ac:dyDescent="0.2"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2:20" x14ac:dyDescent="0.2"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2:20" x14ac:dyDescent="0.2"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2:20" x14ac:dyDescent="0.2"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2:20" x14ac:dyDescent="0.2"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2:20" x14ac:dyDescent="0.2"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2:20" x14ac:dyDescent="0.2"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2:20" x14ac:dyDescent="0.2"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2:20" x14ac:dyDescent="0.2"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2:20" x14ac:dyDescent="0.2"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2:20" x14ac:dyDescent="0.2"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2:20" x14ac:dyDescent="0.2"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2:20" x14ac:dyDescent="0.2"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2:20" x14ac:dyDescent="0.2"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2:20" x14ac:dyDescent="0.2"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2:20" x14ac:dyDescent="0.2"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2:20" x14ac:dyDescent="0.2"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2:20" x14ac:dyDescent="0.2"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2:20" x14ac:dyDescent="0.2"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2:20" x14ac:dyDescent="0.2"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2:20" x14ac:dyDescent="0.2"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2:20" x14ac:dyDescent="0.2"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2:20" x14ac:dyDescent="0.2"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2:20" x14ac:dyDescent="0.2"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2:20" x14ac:dyDescent="0.2"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2:20" x14ac:dyDescent="0.2"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2:20" x14ac:dyDescent="0.2"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2:20" x14ac:dyDescent="0.2"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2:20" x14ac:dyDescent="0.2"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2:20" x14ac:dyDescent="0.2"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2:20" x14ac:dyDescent="0.2"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2:20" x14ac:dyDescent="0.2"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2:20" x14ac:dyDescent="0.2"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2:20" x14ac:dyDescent="0.2"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2:20" x14ac:dyDescent="0.2"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2:20" x14ac:dyDescent="0.2"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2:20" x14ac:dyDescent="0.2"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2:20" x14ac:dyDescent="0.2"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2:20" x14ac:dyDescent="0.2"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2:20" x14ac:dyDescent="0.2"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2:20" x14ac:dyDescent="0.2"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2:20" x14ac:dyDescent="0.2"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2:20" x14ac:dyDescent="0.2"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2:20" x14ac:dyDescent="0.2"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2:20" x14ac:dyDescent="0.2"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2:20" x14ac:dyDescent="0.2"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2:20" x14ac:dyDescent="0.2"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2:20" x14ac:dyDescent="0.2"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2:20" x14ac:dyDescent="0.2"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2:20" x14ac:dyDescent="0.2"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2:20" x14ac:dyDescent="0.2"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2:20" x14ac:dyDescent="0.2"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2:20" x14ac:dyDescent="0.2"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2:20" x14ac:dyDescent="0.2"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2:20" x14ac:dyDescent="0.2"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2:20" x14ac:dyDescent="0.2"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2:20" x14ac:dyDescent="0.2"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2:20" x14ac:dyDescent="0.2"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2:20" x14ac:dyDescent="0.2"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2:20" x14ac:dyDescent="0.2"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2:20" x14ac:dyDescent="0.2"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2:20" x14ac:dyDescent="0.2"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2:20" x14ac:dyDescent="0.2"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2:20" x14ac:dyDescent="0.2"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2:20" x14ac:dyDescent="0.2"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2:20" x14ac:dyDescent="0.2"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2:20" x14ac:dyDescent="0.2"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2:20" x14ac:dyDescent="0.2"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2:20" x14ac:dyDescent="0.2"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2:20" x14ac:dyDescent="0.2"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2:20" x14ac:dyDescent="0.2"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2:20" x14ac:dyDescent="0.2"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2:20" x14ac:dyDescent="0.2"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2:20" x14ac:dyDescent="0.2"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2:20" x14ac:dyDescent="0.2"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2:20" x14ac:dyDescent="0.2"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2:20" x14ac:dyDescent="0.2"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2:20" x14ac:dyDescent="0.2"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2:20" x14ac:dyDescent="0.2"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2:20" x14ac:dyDescent="0.2"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2:20" x14ac:dyDescent="0.2"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2:20" x14ac:dyDescent="0.2"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2:20" x14ac:dyDescent="0.2"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2:20" x14ac:dyDescent="0.2"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2:20" x14ac:dyDescent="0.2"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2:20" x14ac:dyDescent="0.2"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2:20" x14ac:dyDescent="0.2"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2:20" x14ac:dyDescent="0.2"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2:20" x14ac:dyDescent="0.2"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2:20" x14ac:dyDescent="0.2"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2:20" x14ac:dyDescent="0.2"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2:20" x14ac:dyDescent="0.2"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2:20" x14ac:dyDescent="0.2"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2:20" x14ac:dyDescent="0.2"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2:20" x14ac:dyDescent="0.2"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2:20" x14ac:dyDescent="0.2"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2:20" x14ac:dyDescent="0.2"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2:20" x14ac:dyDescent="0.2"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2:20" x14ac:dyDescent="0.2"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2:20" x14ac:dyDescent="0.2"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2:20" x14ac:dyDescent="0.2"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2:20" x14ac:dyDescent="0.2"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2:20" x14ac:dyDescent="0.2"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2:20" x14ac:dyDescent="0.2"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2:20" x14ac:dyDescent="0.2"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2:20" x14ac:dyDescent="0.2"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2:20" x14ac:dyDescent="0.2"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2:20" x14ac:dyDescent="0.2"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2:20" x14ac:dyDescent="0.2"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2:20" x14ac:dyDescent="0.2"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2:20" x14ac:dyDescent="0.2"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2:20" x14ac:dyDescent="0.2"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2:20" x14ac:dyDescent="0.2"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2:20" x14ac:dyDescent="0.2"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2:20" x14ac:dyDescent="0.2"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2:20" x14ac:dyDescent="0.2"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2:20" x14ac:dyDescent="0.2"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2:20" x14ac:dyDescent="0.2"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2:20" x14ac:dyDescent="0.2"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2:20" x14ac:dyDescent="0.2"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2:20" x14ac:dyDescent="0.2"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2:20" x14ac:dyDescent="0.2"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2:20" x14ac:dyDescent="0.2"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2:20" x14ac:dyDescent="0.2"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2:20" x14ac:dyDescent="0.2"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2:20" x14ac:dyDescent="0.2"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2:20" x14ac:dyDescent="0.2"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2:20" x14ac:dyDescent="0.2"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2:20" x14ac:dyDescent="0.2"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2:20" x14ac:dyDescent="0.2"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2:20" x14ac:dyDescent="0.2"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2:20" x14ac:dyDescent="0.2"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2:20" x14ac:dyDescent="0.2"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2:20" x14ac:dyDescent="0.2"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2:20" x14ac:dyDescent="0.2"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2:20" x14ac:dyDescent="0.2"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2:20" x14ac:dyDescent="0.2"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2:20" x14ac:dyDescent="0.2"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2:20" x14ac:dyDescent="0.2"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2:20" x14ac:dyDescent="0.2"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2:20" x14ac:dyDescent="0.2"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2:20" x14ac:dyDescent="0.2"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2:20" x14ac:dyDescent="0.2"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2:20" x14ac:dyDescent="0.2"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2:20" x14ac:dyDescent="0.2"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2:20" x14ac:dyDescent="0.2"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2:20" x14ac:dyDescent="0.2"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2:20" x14ac:dyDescent="0.2"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2:20" x14ac:dyDescent="0.2"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2:20" x14ac:dyDescent="0.2"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2:20" x14ac:dyDescent="0.2"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2:20" x14ac:dyDescent="0.2"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2:20" x14ac:dyDescent="0.2"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2:20" x14ac:dyDescent="0.2"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2:20" x14ac:dyDescent="0.2"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2:20" x14ac:dyDescent="0.2"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2:20" x14ac:dyDescent="0.2"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2:20" x14ac:dyDescent="0.2"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2:20" x14ac:dyDescent="0.2"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2:20" x14ac:dyDescent="0.2"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2:20" x14ac:dyDescent="0.2"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2:20" x14ac:dyDescent="0.2"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2:20" x14ac:dyDescent="0.2"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2:20" x14ac:dyDescent="0.2"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2:20" x14ac:dyDescent="0.2"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2:20" x14ac:dyDescent="0.2"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2:20" x14ac:dyDescent="0.2"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2:20" x14ac:dyDescent="0.2"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2:20" x14ac:dyDescent="0.2"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2:20" x14ac:dyDescent="0.2"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2:20" x14ac:dyDescent="0.2"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2:20" x14ac:dyDescent="0.2"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2:20" x14ac:dyDescent="0.2"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2:20" x14ac:dyDescent="0.2"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2:20" x14ac:dyDescent="0.2"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2:20" x14ac:dyDescent="0.2"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2:20" x14ac:dyDescent="0.2"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2:20" x14ac:dyDescent="0.2"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2:20" x14ac:dyDescent="0.2"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2:20" x14ac:dyDescent="0.2"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2:20" x14ac:dyDescent="0.2"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2:20" x14ac:dyDescent="0.2"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2:20" x14ac:dyDescent="0.2"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2:20" x14ac:dyDescent="0.2"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2:20" x14ac:dyDescent="0.2"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2:20" x14ac:dyDescent="0.2"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2:20" x14ac:dyDescent="0.2"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2:20" x14ac:dyDescent="0.2"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2:20" x14ac:dyDescent="0.2"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2:20" x14ac:dyDescent="0.2"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2:20" x14ac:dyDescent="0.2"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2:20" x14ac:dyDescent="0.2"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2:20" x14ac:dyDescent="0.2"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2:20" x14ac:dyDescent="0.2"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2:20" x14ac:dyDescent="0.2"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2:20" x14ac:dyDescent="0.2"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2:20" x14ac:dyDescent="0.2"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2:20" x14ac:dyDescent="0.2"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2:20" x14ac:dyDescent="0.2"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2:20" x14ac:dyDescent="0.2"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2:20" x14ac:dyDescent="0.2"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2:20" x14ac:dyDescent="0.2"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2:20" x14ac:dyDescent="0.2"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2:20" x14ac:dyDescent="0.2"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2:20" x14ac:dyDescent="0.2"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2:20" x14ac:dyDescent="0.2"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2:20" x14ac:dyDescent="0.2"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2:20" x14ac:dyDescent="0.2"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  <row r="2009" spans="2:20" x14ac:dyDescent="0.2"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</row>
    <row r="2010" spans="2:20" x14ac:dyDescent="0.2"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</row>
    <row r="2011" spans="2:20" x14ac:dyDescent="0.2"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</row>
    <row r="2012" spans="2:20" x14ac:dyDescent="0.2"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</row>
    <row r="2013" spans="2:20" x14ac:dyDescent="0.2"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</row>
    <row r="2014" spans="2:20" x14ac:dyDescent="0.2"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</row>
    <row r="2015" spans="2:20" x14ac:dyDescent="0.2"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</row>
    <row r="2016" spans="2:20" x14ac:dyDescent="0.2"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</row>
    <row r="2017" spans="2:20" x14ac:dyDescent="0.2"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</row>
    <row r="2018" spans="2:20" x14ac:dyDescent="0.2"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</row>
    <row r="2019" spans="2:20" x14ac:dyDescent="0.2"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</row>
    <row r="2020" spans="2:20" x14ac:dyDescent="0.2"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</row>
    <row r="2021" spans="2:20" x14ac:dyDescent="0.2"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</row>
    <row r="2022" spans="2:20" x14ac:dyDescent="0.2"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</row>
    <row r="2023" spans="2:20" x14ac:dyDescent="0.2"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</row>
    <row r="2024" spans="2:20" x14ac:dyDescent="0.2"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</row>
    <row r="2025" spans="2:20" x14ac:dyDescent="0.2"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</row>
    <row r="2026" spans="2:20" x14ac:dyDescent="0.2"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</row>
    <row r="2027" spans="2:20" x14ac:dyDescent="0.2"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</row>
    <row r="2028" spans="2:20" x14ac:dyDescent="0.2"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</row>
    <row r="2029" spans="2:20" x14ac:dyDescent="0.2"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</row>
    <row r="2030" spans="2:20" x14ac:dyDescent="0.2"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</row>
    <row r="2031" spans="2:20" x14ac:dyDescent="0.2"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</row>
    <row r="2032" spans="2:20" x14ac:dyDescent="0.2"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</row>
    <row r="2033" spans="2:20" x14ac:dyDescent="0.2"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</row>
    <row r="2034" spans="2:20" x14ac:dyDescent="0.2"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</row>
    <row r="2035" spans="2:20" x14ac:dyDescent="0.2"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</row>
    <row r="2036" spans="2:20" x14ac:dyDescent="0.2"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</row>
    <row r="2037" spans="2:20" x14ac:dyDescent="0.2"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</row>
    <row r="2038" spans="2:20" x14ac:dyDescent="0.2"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</row>
    <row r="2039" spans="2:20" x14ac:dyDescent="0.2"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</row>
    <row r="2040" spans="2:20" x14ac:dyDescent="0.2"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</row>
    <row r="2041" spans="2:20" x14ac:dyDescent="0.2"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</row>
    <row r="2042" spans="2:20" x14ac:dyDescent="0.2"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</row>
    <row r="2043" spans="2:20" x14ac:dyDescent="0.2"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</row>
    <row r="2044" spans="2:20" x14ac:dyDescent="0.2"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</row>
    <row r="2045" spans="2:20" x14ac:dyDescent="0.2"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</row>
    <row r="2046" spans="2:20" x14ac:dyDescent="0.2"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</row>
    <row r="2047" spans="2:20" x14ac:dyDescent="0.2"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</row>
    <row r="2048" spans="2:20" x14ac:dyDescent="0.2"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</row>
    <row r="2049" spans="2:20" x14ac:dyDescent="0.2"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</row>
    <row r="2050" spans="2:20" x14ac:dyDescent="0.2"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</row>
    <row r="2051" spans="2:20" x14ac:dyDescent="0.2"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</row>
    <row r="2052" spans="2:20" x14ac:dyDescent="0.2"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</row>
    <row r="2053" spans="2:20" x14ac:dyDescent="0.2"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</row>
    <row r="2054" spans="2:20" x14ac:dyDescent="0.2"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</row>
    <row r="2055" spans="2:20" x14ac:dyDescent="0.2"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</row>
    <row r="2056" spans="2:20" x14ac:dyDescent="0.2"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</row>
    <row r="2057" spans="2:20" x14ac:dyDescent="0.2"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</row>
    <row r="2058" spans="2:20" x14ac:dyDescent="0.2"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</row>
    <row r="2059" spans="2:20" x14ac:dyDescent="0.2"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</row>
    <row r="2060" spans="2:20" x14ac:dyDescent="0.2"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</row>
    <row r="2061" spans="2:20" x14ac:dyDescent="0.2"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</row>
    <row r="2062" spans="2:20" x14ac:dyDescent="0.2"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</row>
    <row r="2063" spans="2:20" x14ac:dyDescent="0.2"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</row>
    <row r="2064" spans="2:20" x14ac:dyDescent="0.2"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</row>
    <row r="2065" spans="2:20" x14ac:dyDescent="0.2"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</row>
    <row r="2066" spans="2:20" x14ac:dyDescent="0.2"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</row>
    <row r="2067" spans="2:20" x14ac:dyDescent="0.2"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</row>
    <row r="2068" spans="2:20" x14ac:dyDescent="0.2"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</row>
    <row r="2069" spans="2:20" x14ac:dyDescent="0.2"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</row>
    <row r="2070" spans="2:20" x14ac:dyDescent="0.2"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</row>
    <row r="2071" spans="2:20" x14ac:dyDescent="0.2"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</row>
    <row r="2072" spans="2:20" x14ac:dyDescent="0.2"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</row>
    <row r="2073" spans="2:20" x14ac:dyDescent="0.2"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</row>
    <row r="2074" spans="2:20" x14ac:dyDescent="0.2"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</row>
    <row r="2075" spans="2:20" x14ac:dyDescent="0.2"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</row>
    <row r="2076" spans="2:20" x14ac:dyDescent="0.2"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</row>
    <row r="2077" spans="2:20" x14ac:dyDescent="0.2"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</row>
    <row r="2078" spans="2:20" x14ac:dyDescent="0.2"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</row>
    <row r="2079" spans="2:20" x14ac:dyDescent="0.2"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</row>
    <row r="2080" spans="2:20" x14ac:dyDescent="0.2"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</row>
    <row r="2081" spans="2:20" x14ac:dyDescent="0.2"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</row>
    <row r="2082" spans="2:20" x14ac:dyDescent="0.2"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</row>
    <row r="2083" spans="2:20" x14ac:dyDescent="0.2"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</row>
    <row r="2084" spans="2:20" x14ac:dyDescent="0.2"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</row>
    <row r="2085" spans="2:20" x14ac:dyDescent="0.2"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</row>
    <row r="2086" spans="2:20" x14ac:dyDescent="0.2"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</row>
    <row r="2087" spans="2:20" x14ac:dyDescent="0.2"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</row>
    <row r="2088" spans="2:20" x14ac:dyDescent="0.2"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</row>
    <row r="2089" spans="2:20" x14ac:dyDescent="0.2"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</row>
    <row r="2090" spans="2:20" x14ac:dyDescent="0.2"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</row>
    <row r="2091" spans="2:20" x14ac:dyDescent="0.2"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</row>
    <row r="2092" spans="2:20" x14ac:dyDescent="0.2"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</row>
    <row r="2093" spans="2:20" x14ac:dyDescent="0.2"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</row>
    <row r="2094" spans="2:20" x14ac:dyDescent="0.2"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</row>
    <row r="2095" spans="2:20" x14ac:dyDescent="0.2"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</row>
    <row r="2096" spans="2:20" x14ac:dyDescent="0.2"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</row>
    <row r="2097" spans="2:20" x14ac:dyDescent="0.2"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</row>
    <row r="2098" spans="2:20" x14ac:dyDescent="0.2"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</row>
    <row r="2099" spans="2:20" x14ac:dyDescent="0.2"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</row>
    <row r="2100" spans="2:20" x14ac:dyDescent="0.2"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</row>
    <row r="2101" spans="2:20" x14ac:dyDescent="0.2"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</row>
    <row r="2102" spans="2:20" x14ac:dyDescent="0.2"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</row>
    <row r="2103" spans="2:20" x14ac:dyDescent="0.2"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</row>
    <row r="2104" spans="2:20" x14ac:dyDescent="0.2"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</row>
    <row r="2105" spans="2:20" x14ac:dyDescent="0.2"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</row>
    <row r="2106" spans="2:20" x14ac:dyDescent="0.2"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</row>
    <row r="2107" spans="2:20" x14ac:dyDescent="0.2"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</row>
    <row r="2108" spans="2:20" x14ac:dyDescent="0.2"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</row>
    <row r="2109" spans="2:20" x14ac:dyDescent="0.2"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</row>
    <row r="2110" spans="2:20" x14ac:dyDescent="0.2"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</row>
    <row r="2111" spans="2:20" x14ac:dyDescent="0.2"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</row>
    <row r="2112" spans="2:20" x14ac:dyDescent="0.2"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</row>
    <row r="2113" spans="2:20" x14ac:dyDescent="0.2"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</row>
    <row r="2114" spans="2:20" x14ac:dyDescent="0.2"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</row>
    <row r="2115" spans="2:20" x14ac:dyDescent="0.2"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</row>
    <row r="2116" spans="2:20" x14ac:dyDescent="0.2"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</row>
    <row r="2117" spans="2:20" x14ac:dyDescent="0.2"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</row>
    <row r="2118" spans="2:20" x14ac:dyDescent="0.2"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</row>
    <row r="2119" spans="2:20" x14ac:dyDescent="0.2"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</row>
    <row r="2120" spans="2:20" x14ac:dyDescent="0.2"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</row>
    <row r="2121" spans="2:20" x14ac:dyDescent="0.2"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</row>
    <row r="2122" spans="2:20" x14ac:dyDescent="0.2"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</row>
    <row r="2123" spans="2:20" x14ac:dyDescent="0.2"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</row>
    <row r="2124" spans="2:20" x14ac:dyDescent="0.2"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</row>
    <row r="2125" spans="2:20" x14ac:dyDescent="0.2"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</row>
    <row r="2126" spans="2:20" x14ac:dyDescent="0.2"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</row>
    <row r="2127" spans="2:20" x14ac:dyDescent="0.2"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</row>
    <row r="2128" spans="2:20" x14ac:dyDescent="0.2"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</row>
    <row r="2129" spans="2:20" x14ac:dyDescent="0.2"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</row>
    <row r="2130" spans="2:20" x14ac:dyDescent="0.2"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</row>
    <row r="2131" spans="2:20" x14ac:dyDescent="0.2"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</row>
    <row r="2132" spans="2:20" x14ac:dyDescent="0.2"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</row>
    <row r="2133" spans="2:20" x14ac:dyDescent="0.2"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</row>
    <row r="2134" spans="2:20" x14ac:dyDescent="0.2"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</row>
    <row r="2135" spans="2:20" x14ac:dyDescent="0.2"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</row>
    <row r="2136" spans="2:20" x14ac:dyDescent="0.2"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</row>
    <row r="2137" spans="2:20" x14ac:dyDescent="0.2"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</row>
    <row r="2138" spans="2:20" x14ac:dyDescent="0.2"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</row>
    <row r="2139" spans="2:20" x14ac:dyDescent="0.2"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</row>
    <row r="2140" spans="2:20" x14ac:dyDescent="0.2"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</row>
    <row r="2141" spans="2:20" x14ac:dyDescent="0.2"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</row>
    <row r="2142" spans="2:20" x14ac:dyDescent="0.2"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</row>
    <row r="2143" spans="2:20" x14ac:dyDescent="0.2"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</row>
    <row r="2144" spans="2:20" x14ac:dyDescent="0.2"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</row>
    <row r="2145" spans="2:20" x14ac:dyDescent="0.2"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</row>
    <row r="2146" spans="2:20" x14ac:dyDescent="0.2"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</row>
    <row r="2147" spans="2:20" x14ac:dyDescent="0.2"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</row>
    <row r="2148" spans="2:20" x14ac:dyDescent="0.2"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</row>
    <row r="2149" spans="2:20" x14ac:dyDescent="0.2"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</row>
    <row r="2150" spans="2:20" x14ac:dyDescent="0.2"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</row>
    <row r="2151" spans="2:20" x14ac:dyDescent="0.2"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</row>
    <row r="2152" spans="2:20" x14ac:dyDescent="0.2"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</row>
    <row r="2153" spans="2:20" x14ac:dyDescent="0.2"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</row>
    <row r="2154" spans="2:20" x14ac:dyDescent="0.2"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</row>
    <row r="2155" spans="2:20" x14ac:dyDescent="0.2"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</row>
    <row r="2156" spans="2:20" x14ac:dyDescent="0.2"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</row>
    <row r="2157" spans="2:20" x14ac:dyDescent="0.2"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</row>
    <row r="2158" spans="2:20" x14ac:dyDescent="0.2"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</row>
    <row r="2159" spans="2:20" x14ac:dyDescent="0.2"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</row>
    <row r="2160" spans="2:20" x14ac:dyDescent="0.2"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</row>
    <row r="2161" spans="2:20" x14ac:dyDescent="0.2"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</row>
    <row r="2162" spans="2:20" x14ac:dyDescent="0.2"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</row>
    <row r="2163" spans="2:20" x14ac:dyDescent="0.2"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</row>
    <row r="2164" spans="2:20" x14ac:dyDescent="0.2"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</row>
    <row r="2165" spans="2:20" x14ac:dyDescent="0.2"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</row>
    <row r="2166" spans="2:20" x14ac:dyDescent="0.2"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</row>
    <row r="2167" spans="2:20" x14ac:dyDescent="0.2"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</row>
    <row r="2168" spans="2:20" x14ac:dyDescent="0.2"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</row>
    <row r="2169" spans="2:20" x14ac:dyDescent="0.2"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</row>
    <row r="2170" spans="2:20" x14ac:dyDescent="0.2"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</row>
    <row r="2171" spans="2:20" x14ac:dyDescent="0.2"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</row>
    <row r="2172" spans="2:20" x14ac:dyDescent="0.2"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</row>
    <row r="2173" spans="2:20" x14ac:dyDescent="0.2"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</row>
    <row r="2174" spans="2:20" x14ac:dyDescent="0.2"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</row>
    <row r="2175" spans="2:20" x14ac:dyDescent="0.2"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</row>
    <row r="2176" spans="2:20" x14ac:dyDescent="0.2"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</row>
    <row r="2177" spans="2:20" x14ac:dyDescent="0.2"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</row>
    <row r="2178" spans="2:20" x14ac:dyDescent="0.2"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</row>
    <row r="2179" spans="2:20" x14ac:dyDescent="0.2"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</row>
    <row r="2180" spans="2:20" x14ac:dyDescent="0.2"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</row>
    <row r="2181" spans="2:20" x14ac:dyDescent="0.2"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</row>
    <row r="2182" spans="2:20" x14ac:dyDescent="0.2"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</row>
    <row r="2183" spans="2:20" x14ac:dyDescent="0.2"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</row>
    <row r="2184" spans="2:20" x14ac:dyDescent="0.2"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</row>
    <row r="2185" spans="2:20" x14ac:dyDescent="0.2"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</row>
    <row r="2186" spans="2:20" x14ac:dyDescent="0.2"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</row>
    <row r="2187" spans="2:20" x14ac:dyDescent="0.2"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</row>
    <row r="2188" spans="2:20" x14ac:dyDescent="0.2"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</row>
    <row r="2189" spans="2:20" x14ac:dyDescent="0.2"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</row>
    <row r="2190" spans="2:20" x14ac:dyDescent="0.2"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</row>
    <row r="2191" spans="2:20" x14ac:dyDescent="0.2"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</row>
    <row r="2192" spans="2:20" x14ac:dyDescent="0.2"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</row>
    <row r="2193" spans="2:20" x14ac:dyDescent="0.2"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</row>
    <row r="2194" spans="2:20" x14ac:dyDescent="0.2"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</row>
    <row r="2195" spans="2:20" x14ac:dyDescent="0.2"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</row>
    <row r="2196" spans="2:20" x14ac:dyDescent="0.2"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</row>
    <row r="2197" spans="2:20" x14ac:dyDescent="0.2"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</row>
    <row r="2198" spans="2:20" x14ac:dyDescent="0.2"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</row>
    <row r="2199" spans="2:20" x14ac:dyDescent="0.2"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</row>
    <row r="2200" spans="2:20" x14ac:dyDescent="0.2"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</row>
    <row r="2201" spans="2:20" x14ac:dyDescent="0.2"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</row>
    <row r="2202" spans="2:20" x14ac:dyDescent="0.2"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</row>
    <row r="2203" spans="2:20" x14ac:dyDescent="0.2"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</row>
    <row r="2204" spans="2:20" x14ac:dyDescent="0.2"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</row>
    <row r="2205" spans="2:20" x14ac:dyDescent="0.2"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</row>
    <row r="2206" spans="2:20" x14ac:dyDescent="0.2"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</row>
    <row r="2207" spans="2:20" x14ac:dyDescent="0.2"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</row>
    <row r="2208" spans="2:20" x14ac:dyDescent="0.2"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</row>
    <row r="2209" spans="2:20" x14ac:dyDescent="0.2"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</row>
    <row r="2210" spans="2:20" x14ac:dyDescent="0.2"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</row>
    <row r="2211" spans="2:20" x14ac:dyDescent="0.2"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</row>
    <row r="2212" spans="2:20" x14ac:dyDescent="0.2"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</row>
    <row r="2213" spans="2:20" x14ac:dyDescent="0.2"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</row>
    <row r="2214" spans="2:20" x14ac:dyDescent="0.2"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</row>
    <row r="2215" spans="2:20" x14ac:dyDescent="0.2"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</row>
    <row r="2216" spans="2:20" x14ac:dyDescent="0.2"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</row>
    <row r="2217" spans="2:20" x14ac:dyDescent="0.2"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</row>
    <row r="2218" spans="2:20" x14ac:dyDescent="0.2"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</row>
    <row r="2219" spans="2:20" x14ac:dyDescent="0.2"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</row>
    <row r="2220" spans="2:20" x14ac:dyDescent="0.2"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</row>
    <row r="2221" spans="2:20" x14ac:dyDescent="0.2"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</row>
    <row r="2222" spans="2:20" x14ac:dyDescent="0.2"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</row>
    <row r="2223" spans="2:20" x14ac:dyDescent="0.2"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</row>
    <row r="2224" spans="2:20" x14ac:dyDescent="0.2"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</row>
    <row r="2225" spans="2:20" x14ac:dyDescent="0.2"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</row>
    <row r="2226" spans="2:20" x14ac:dyDescent="0.2"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</row>
    <row r="2227" spans="2:20" x14ac:dyDescent="0.2"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</row>
    <row r="2228" spans="2:20" x14ac:dyDescent="0.2"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</row>
    <row r="2229" spans="2:20" x14ac:dyDescent="0.2"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</row>
    <row r="2230" spans="2:20" x14ac:dyDescent="0.2"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</row>
    <row r="2231" spans="2:20" x14ac:dyDescent="0.2"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</row>
    <row r="2232" spans="2:20" x14ac:dyDescent="0.2"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</row>
    <row r="2233" spans="2:20" x14ac:dyDescent="0.2"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</row>
    <row r="2234" spans="2:20" x14ac:dyDescent="0.2"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</row>
    <row r="2235" spans="2:20" x14ac:dyDescent="0.2"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</row>
    <row r="2236" spans="2:20" x14ac:dyDescent="0.2"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</row>
    <row r="2237" spans="2:20" x14ac:dyDescent="0.2"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</row>
    <row r="2238" spans="2:20" x14ac:dyDescent="0.2"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</row>
    <row r="2239" spans="2:20" x14ac:dyDescent="0.2"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</row>
    <row r="2240" spans="2:20" x14ac:dyDescent="0.2"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</row>
    <row r="2241" spans="2:20" x14ac:dyDescent="0.2"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</row>
    <row r="2242" spans="2:20" x14ac:dyDescent="0.2"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</row>
    <row r="2243" spans="2:20" x14ac:dyDescent="0.2"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</row>
    <row r="2244" spans="2:20" x14ac:dyDescent="0.2"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</row>
    <row r="2245" spans="2:20" x14ac:dyDescent="0.2"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</row>
    <row r="2246" spans="2:20" x14ac:dyDescent="0.2"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</row>
    <row r="2247" spans="2:20" x14ac:dyDescent="0.2"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</row>
    <row r="2248" spans="2:20" x14ac:dyDescent="0.2"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</row>
    <row r="2249" spans="2:20" x14ac:dyDescent="0.2"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</row>
    <row r="2250" spans="2:20" x14ac:dyDescent="0.2"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</row>
    <row r="2251" spans="2:20" x14ac:dyDescent="0.2"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</row>
    <row r="2252" spans="2:20" x14ac:dyDescent="0.2"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</row>
    <row r="2253" spans="2:20" x14ac:dyDescent="0.2"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</row>
    <row r="2254" spans="2:20" x14ac:dyDescent="0.2"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</row>
    <row r="2255" spans="2:20" x14ac:dyDescent="0.2"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</row>
    <row r="2256" spans="2:20" x14ac:dyDescent="0.2"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</row>
    <row r="2257" spans="2:20" x14ac:dyDescent="0.2"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</row>
    <row r="2258" spans="2:20" x14ac:dyDescent="0.2"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</row>
    <row r="2259" spans="2:20" x14ac:dyDescent="0.2"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</row>
    <row r="2260" spans="2:20" x14ac:dyDescent="0.2"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</row>
    <row r="2261" spans="2:20" x14ac:dyDescent="0.2"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</row>
    <row r="2262" spans="2:20" x14ac:dyDescent="0.2"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</row>
    <row r="2263" spans="2:20" x14ac:dyDescent="0.2"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</row>
    <row r="2264" spans="2:20" x14ac:dyDescent="0.2"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</row>
    <row r="2265" spans="2:20" x14ac:dyDescent="0.2"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</row>
    <row r="2266" spans="2:20" x14ac:dyDescent="0.2"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</row>
    <row r="2267" spans="2:20" x14ac:dyDescent="0.2"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</row>
    <row r="2268" spans="2:20" x14ac:dyDescent="0.2"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</row>
    <row r="2269" spans="2:20" x14ac:dyDescent="0.2"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</row>
    <row r="2270" spans="2:20" x14ac:dyDescent="0.2"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</row>
    <row r="2271" spans="2:20" x14ac:dyDescent="0.2"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</row>
    <row r="2272" spans="2:20" x14ac:dyDescent="0.2"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</row>
    <row r="2273" spans="2:20" x14ac:dyDescent="0.2"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</row>
    <row r="2274" spans="2:20" x14ac:dyDescent="0.2"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</row>
    <row r="2275" spans="2:20" x14ac:dyDescent="0.2"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</row>
    <row r="2276" spans="2:20" x14ac:dyDescent="0.2"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</row>
    <row r="2277" spans="2:20" x14ac:dyDescent="0.2"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</row>
    <row r="2278" spans="2:20" x14ac:dyDescent="0.2"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</row>
    <row r="2279" spans="2:20" x14ac:dyDescent="0.2"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</row>
    <row r="2280" spans="2:20" x14ac:dyDescent="0.2"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</row>
    <row r="2281" spans="2:20" x14ac:dyDescent="0.2"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</row>
    <row r="2282" spans="2:20" x14ac:dyDescent="0.2"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</row>
    <row r="2283" spans="2:20" x14ac:dyDescent="0.2"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</row>
    <row r="2284" spans="2:20" x14ac:dyDescent="0.2"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</row>
    <row r="2285" spans="2:20" x14ac:dyDescent="0.2"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</row>
    <row r="2286" spans="2:20" x14ac:dyDescent="0.2"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</row>
    <row r="2287" spans="2:20" x14ac:dyDescent="0.2"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</row>
    <row r="2288" spans="2:20" x14ac:dyDescent="0.2"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</row>
    <row r="2289" spans="2:20" x14ac:dyDescent="0.2"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</row>
    <row r="2290" spans="2:20" x14ac:dyDescent="0.2"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</row>
    <row r="2291" spans="2:20" x14ac:dyDescent="0.2"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</row>
    <row r="2292" spans="2:20" x14ac:dyDescent="0.2"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</row>
    <row r="2293" spans="2:20" x14ac:dyDescent="0.2"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</row>
    <row r="2294" spans="2:20" x14ac:dyDescent="0.2"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</row>
    <row r="2295" spans="2:20" x14ac:dyDescent="0.2"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</row>
    <row r="2296" spans="2:20" x14ac:dyDescent="0.2"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</row>
    <row r="2297" spans="2:20" x14ac:dyDescent="0.2"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</row>
    <row r="2298" spans="2:20" x14ac:dyDescent="0.2"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</row>
    <row r="2299" spans="2:20" x14ac:dyDescent="0.2"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</row>
    <row r="2300" spans="2:20" x14ac:dyDescent="0.2"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</row>
    <row r="2301" spans="2:20" x14ac:dyDescent="0.2"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</row>
    <row r="2302" spans="2:20" x14ac:dyDescent="0.2"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</row>
    <row r="2303" spans="2:20" x14ac:dyDescent="0.2"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</row>
    <row r="2304" spans="2:20" x14ac:dyDescent="0.2"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</row>
    <row r="2305" spans="2:20" x14ac:dyDescent="0.2"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</row>
    <row r="2306" spans="2:20" x14ac:dyDescent="0.2"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</row>
    <row r="2307" spans="2:20" x14ac:dyDescent="0.2"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</row>
    <row r="2308" spans="2:20" x14ac:dyDescent="0.2"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</row>
    <row r="2309" spans="2:20" x14ac:dyDescent="0.2"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</row>
    <row r="2310" spans="2:20" x14ac:dyDescent="0.2"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</row>
    <row r="2311" spans="2:20" x14ac:dyDescent="0.2"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</row>
    <row r="2312" spans="2:20" x14ac:dyDescent="0.2"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</row>
    <row r="2313" spans="2:20" x14ac:dyDescent="0.2"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</row>
    <row r="2314" spans="2:20" x14ac:dyDescent="0.2"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</row>
    <row r="2315" spans="2:20" x14ac:dyDescent="0.2"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</row>
    <row r="2316" spans="2:20" x14ac:dyDescent="0.2"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</row>
    <row r="2317" spans="2:20" x14ac:dyDescent="0.2"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</row>
    <row r="2318" spans="2:20" x14ac:dyDescent="0.2"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</row>
    <row r="2319" spans="2:20" x14ac:dyDescent="0.2"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</row>
    <row r="2320" spans="2:20" x14ac:dyDescent="0.2"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</row>
    <row r="2321" spans="2:20" x14ac:dyDescent="0.2"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</row>
    <row r="2322" spans="2:20" x14ac:dyDescent="0.2"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</row>
    <row r="2323" spans="2:20" x14ac:dyDescent="0.2"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</row>
    <row r="2324" spans="2:20" x14ac:dyDescent="0.2"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</row>
    <row r="2325" spans="2:20" x14ac:dyDescent="0.2"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</row>
    <row r="2326" spans="2:20" x14ac:dyDescent="0.2"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</row>
    <row r="2327" spans="2:20" x14ac:dyDescent="0.2"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</row>
    <row r="2328" spans="2:20" x14ac:dyDescent="0.2"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</row>
    <row r="2329" spans="2:20" x14ac:dyDescent="0.2"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</row>
    <row r="2330" spans="2:20" x14ac:dyDescent="0.2"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</row>
    <row r="2331" spans="2:20" x14ac:dyDescent="0.2"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</row>
    <row r="2332" spans="2:20" x14ac:dyDescent="0.2"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</row>
    <row r="2333" spans="2:20" x14ac:dyDescent="0.2"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</row>
    <row r="2334" spans="2:20" x14ac:dyDescent="0.2"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</row>
    <row r="2335" spans="2:20" x14ac:dyDescent="0.2"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</row>
    <row r="2336" spans="2:20" x14ac:dyDescent="0.2"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</row>
    <row r="2337" spans="2:20" x14ac:dyDescent="0.2"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</row>
    <row r="2338" spans="2:20" x14ac:dyDescent="0.2"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</row>
    <row r="2339" spans="2:20" x14ac:dyDescent="0.2"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</row>
    <row r="2340" spans="2:20" x14ac:dyDescent="0.2"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</row>
    <row r="2341" spans="2:20" x14ac:dyDescent="0.2"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</row>
    <row r="2342" spans="2:20" x14ac:dyDescent="0.2"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</row>
    <row r="2343" spans="2:20" x14ac:dyDescent="0.2"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</row>
    <row r="2344" spans="2:20" x14ac:dyDescent="0.2"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</row>
    <row r="2345" spans="2:20" x14ac:dyDescent="0.2"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</row>
    <row r="2346" spans="2:20" x14ac:dyDescent="0.2"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</row>
    <row r="2347" spans="2:20" x14ac:dyDescent="0.2"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</row>
    <row r="2348" spans="2:20" x14ac:dyDescent="0.2"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</row>
    <row r="2349" spans="2:20" x14ac:dyDescent="0.2"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</row>
    <row r="2350" spans="2:20" x14ac:dyDescent="0.2"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</row>
    <row r="2351" spans="2:20" x14ac:dyDescent="0.2"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</row>
    <row r="2352" spans="2:20" x14ac:dyDescent="0.2"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</row>
    <row r="2353" spans="2:20" x14ac:dyDescent="0.2"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</row>
    <row r="2354" spans="2:20" x14ac:dyDescent="0.2"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</row>
    <row r="2355" spans="2:20" x14ac:dyDescent="0.2"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</row>
    <row r="2356" spans="2:20" x14ac:dyDescent="0.2"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</row>
    <row r="2357" spans="2:20" x14ac:dyDescent="0.2"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</row>
    <row r="2358" spans="2:20" x14ac:dyDescent="0.2"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</row>
    <row r="2359" spans="2:20" x14ac:dyDescent="0.2"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</row>
    <row r="2360" spans="2:20" x14ac:dyDescent="0.2"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</row>
    <row r="2361" spans="2:20" x14ac:dyDescent="0.2"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</row>
    <row r="2362" spans="2:20" x14ac:dyDescent="0.2"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</row>
    <row r="2363" spans="2:20" x14ac:dyDescent="0.2"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</row>
    <row r="2364" spans="2:20" x14ac:dyDescent="0.2"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</row>
    <row r="2365" spans="2:20" x14ac:dyDescent="0.2"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</row>
    <row r="2366" spans="2:20" x14ac:dyDescent="0.2"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</row>
    <row r="2367" spans="2:20" x14ac:dyDescent="0.2"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</row>
    <row r="2368" spans="2:20" x14ac:dyDescent="0.2"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</row>
    <row r="2369" spans="2:20" x14ac:dyDescent="0.2"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</row>
    <row r="2370" spans="2:20" x14ac:dyDescent="0.2"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</row>
    <row r="2371" spans="2:20" x14ac:dyDescent="0.2"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</row>
    <row r="2372" spans="2:20" x14ac:dyDescent="0.2"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</row>
    <row r="2373" spans="2:20" x14ac:dyDescent="0.2"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</row>
    <row r="2374" spans="2:20" x14ac:dyDescent="0.2"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</row>
    <row r="2375" spans="2:20" x14ac:dyDescent="0.2"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</row>
    <row r="2376" spans="2:20" x14ac:dyDescent="0.2"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</row>
    <row r="2377" spans="2:20" x14ac:dyDescent="0.2"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</row>
    <row r="2378" spans="2:20" x14ac:dyDescent="0.2"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</row>
    <row r="2379" spans="2:20" x14ac:dyDescent="0.2"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</row>
    <row r="2380" spans="2:20" x14ac:dyDescent="0.2"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</row>
    <row r="2381" spans="2:20" x14ac:dyDescent="0.2"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</row>
    <row r="2382" spans="2:20" x14ac:dyDescent="0.2"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</row>
    <row r="2383" spans="2:20" x14ac:dyDescent="0.2"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</row>
    <row r="2384" spans="2:20" x14ac:dyDescent="0.2"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</row>
    <row r="2385" spans="2:20" x14ac:dyDescent="0.2"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</row>
    <row r="2386" spans="2:20" x14ac:dyDescent="0.2"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</row>
    <row r="2387" spans="2:20" x14ac:dyDescent="0.2"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</row>
    <row r="2388" spans="2:20" x14ac:dyDescent="0.2"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</row>
    <row r="2389" spans="2:20" x14ac:dyDescent="0.2"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</row>
    <row r="2390" spans="2:20" x14ac:dyDescent="0.2"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</row>
    <row r="2391" spans="2:20" x14ac:dyDescent="0.2"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</row>
    <row r="2392" spans="2:20" x14ac:dyDescent="0.2"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</row>
    <row r="2393" spans="2:20" x14ac:dyDescent="0.2"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</row>
    <row r="2394" spans="2:20" x14ac:dyDescent="0.2"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</row>
    <row r="2395" spans="2:20" x14ac:dyDescent="0.2"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</row>
    <row r="2396" spans="2:20" x14ac:dyDescent="0.2"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</row>
    <row r="2397" spans="2:20" x14ac:dyDescent="0.2"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</row>
    <row r="2398" spans="2:20" x14ac:dyDescent="0.2"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</row>
    <row r="2399" spans="2:20" x14ac:dyDescent="0.2"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</row>
    <row r="2400" spans="2:20" x14ac:dyDescent="0.2"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</row>
    <row r="2401" spans="2:20" x14ac:dyDescent="0.2"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</row>
    <row r="2402" spans="2:20" x14ac:dyDescent="0.2"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</row>
    <row r="2403" spans="2:20" x14ac:dyDescent="0.2"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</row>
    <row r="2404" spans="2:20" x14ac:dyDescent="0.2"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</row>
    <row r="2405" spans="2:20" x14ac:dyDescent="0.2"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</row>
    <row r="2406" spans="2:20" x14ac:dyDescent="0.2"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</row>
    <row r="2407" spans="2:20" x14ac:dyDescent="0.2"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</row>
    <row r="2408" spans="2:20" x14ac:dyDescent="0.2"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</row>
    <row r="2409" spans="2:20" x14ac:dyDescent="0.2"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</row>
    <row r="2410" spans="2:20" x14ac:dyDescent="0.2"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</row>
    <row r="2411" spans="2:20" x14ac:dyDescent="0.2"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</row>
    <row r="2412" spans="2:20" x14ac:dyDescent="0.2"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</row>
    <row r="2413" spans="2:20" x14ac:dyDescent="0.2"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</row>
    <row r="2414" spans="2:20" x14ac:dyDescent="0.2"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</row>
    <row r="2415" spans="2:20" x14ac:dyDescent="0.2"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</row>
    <row r="2416" spans="2:20" x14ac:dyDescent="0.2"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</row>
    <row r="2417" spans="2:20" x14ac:dyDescent="0.2"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</row>
    <row r="2418" spans="2:20" x14ac:dyDescent="0.2"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</row>
    <row r="2419" spans="2:20" x14ac:dyDescent="0.2"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</row>
    <row r="2420" spans="2:20" x14ac:dyDescent="0.2"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</row>
    <row r="2421" spans="2:20" x14ac:dyDescent="0.2"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</row>
    <row r="2422" spans="2:20" x14ac:dyDescent="0.2"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</row>
    <row r="2423" spans="2:20" x14ac:dyDescent="0.2"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</row>
    <row r="2424" spans="2:20" x14ac:dyDescent="0.2"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</row>
    <row r="2425" spans="2:20" x14ac:dyDescent="0.2"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</row>
    <row r="2426" spans="2:20" x14ac:dyDescent="0.2"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</row>
    <row r="2427" spans="2:20" x14ac:dyDescent="0.2"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</row>
    <row r="2428" spans="2:20" x14ac:dyDescent="0.2"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</row>
    <row r="2429" spans="2:20" x14ac:dyDescent="0.2"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</row>
    <row r="2430" spans="2:20" x14ac:dyDescent="0.2"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</row>
    <row r="2431" spans="2:20" x14ac:dyDescent="0.2"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</row>
    <row r="2432" spans="2:20" x14ac:dyDescent="0.2"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</row>
    <row r="2433" spans="2:20" x14ac:dyDescent="0.2"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</row>
    <row r="2434" spans="2:20" x14ac:dyDescent="0.2"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</row>
    <row r="2435" spans="2:20" x14ac:dyDescent="0.2"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</row>
    <row r="2436" spans="2:20" x14ac:dyDescent="0.2"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</row>
    <row r="2437" spans="2:20" x14ac:dyDescent="0.2"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</row>
    <row r="2438" spans="2:20" x14ac:dyDescent="0.2"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</row>
    <row r="2439" spans="2:20" x14ac:dyDescent="0.2"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</row>
    <row r="2440" spans="2:20" x14ac:dyDescent="0.2"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</row>
    <row r="2441" spans="2:20" x14ac:dyDescent="0.2"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</row>
    <row r="2442" spans="2:20" x14ac:dyDescent="0.2"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</row>
    <row r="2443" spans="2:20" x14ac:dyDescent="0.2"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</row>
    <row r="2444" spans="2:20" x14ac:dyDescent="0.2"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</row>
    <row r="2445" spans="2:20" x14ac:dyDescent="0.2"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</row>
    <row r="2446" spans="2:20" x14ac:dyDescent="0.2"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</row>
    <row r="2447" spans="2:20" x14ac:dyDescent="0.2"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</row>
    <row r="2448" spans="2:20" x14ac:dyDescent="0.2"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</row>
    <row r="2449" spans="2:20" x14ac:dyDescent="0.2"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</row>
  </sheetData>
  <mergeCells count="19">
    <mergeCell ref="A7:T7"/>
    <mergeCell ref="A1:T1"/>
    <mergeCell ref="A2:T2"/>
    <mergeCell ref="A3:T3"/>
    <mergeCell ref="A4:T4"/>
    <mergeCell ref="A5:T5"/>
    <mergeCell ref="A8:T8"/>
    <mergeCell ref="A10:A11"/>
    <mergeCell ref="D10:D11"/>
    <mergeCell ref="E10:G10"/>
    <mergeCell ref="H10:N10"/>
    <mergeCell ref="O10:Q10"/>
    <mergeCell ref="T10:T11"/>
    <mergeCell ref="B10:C11"/>
    <mergeCell ref="A12:T12"/>
    <mergeCell ref="A30:T30"/>
    <mergeCell ref="H38:M38"/>
    <mergeCell ref="A40:E40"/>
    <mergeCell ref="H41:M41"/>
  </mergeCells>
  <printOptions horizontalCentered="1"/>
  <pageMargins left="0.17" right="0.17" top="0.3" bottom="0.33" header="0.3" footer="0.3"/>
  <pageSetup paperSize="9" scale="4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449"/>
  <sheetViews>
    <sheetView topLeftCell="B16" zoomScale="80" zoomScaleNormal="80" workbookViewId="0">
      <selection activeCell="K23" sqref="K23:N23"/>
    </sheetView>
  </sheetViews>
  <sheetFormatPr defaultRowHeight="12.75" x14ac:dyDescent="0.2"/>
  <cols>
    <col min="1" max="1" width="31.42578125" style="3" customWidth="1"/>
    <col min="2" max="2" width="5" style="7" customWidth="1"/>
    <col min="3" max="3" width="7.140625" style="7" customWidth="1"/>
    <col min="4" max="4" width="28" style="7" customWidth="1"/>
    <col min="5" max="5" width="12.42578125" style="7" customWidth="1"/>
    <col min="6" max="6" width="6.5703125" style="7" customWidth="1"/>
    <col min="7" max="7" width="10.140625" style="7" customWidth="1"/>
    <col min="8" max="8" width="12.5703125" style="7" customWidth="1"/>
    <col min="9" max="9" width="10.28515625" style="7" customWidth="1"/>
    <col min="10" max="10" width="8.85546875" style="7" customWidth="1"/>
    <col min="11" max="11" width="10.7109375" style="7" customWidth="1"/>
    <col min="12" max="12" width="12.42578125" style="7" customWidth="1"/>
    <col min="13" max="13" width="10.5703125" style="7" customWidth="1"/>
    <col min="14" max="14" width="10.7109375" style="7" customWidth="1"/>
    <col min="15" max="15" width="10.85546875" style="7" customWidth="1"/>
    <col min="16" max="16" width="11.28515625" style="7" customWidth="1"/>
    <col min="17" max="17" width="9.7109375" style="7" customWidth="1"/>
    <col min="18" max="18" width="12.28515625" style="7" customWidth="1"/>
    <col min="19" max="19" width="12.140625" style="7" customWidth="1"/>
    <col min="20" max="20" width="12" style="7" customWidth="1"/>
    <col min="21" max="16384" width="9.140625" style="3"/>
  </cols>
  <sheetData>
    <row r="1" spans="1:20" x14ac:dyDescent="0.2">
      <c r="A1" s="110" t="s">
        <v>11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</row>
    <row r="2" spans="1:20" x14ac:dyDescent="0.2">
      <c r="A2" s="110" t="s">
        <v>12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</row>
    <row r="3" spans="1:20" ht="15" customHeight="1" x14ac:dyDescent="0.2">
      <c r="A3" s="110" t="s">
        <v>4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</row>
    <row r="4" spans="1:20" x14ac:dyDescent="0.2">
      <c r="A4" s="110" t="s">
        <v>13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</row>
    <row r="5" spans="1:20" x14ac:dyDescent="0.2">
      <c r="A5" s="110" t="s">
        <v>83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</row>
    <row r="6" spans="1:20" ht="7.5" customHeight="1" x14ac:dyDescent="0.2">
      <c r="A6" s="9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ht="18.75" x14ac:dyDescent="0.2">
      <c r="A7" s="109" t="s">
        <v>109</v>
      </c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</row>
    <row r="8" spans="1:20" ht="15.75" customHeight="1" x14ac:dyDescent="0.2">
      <c r="A8" s="111" t="s">
        <v>31</v>
      </c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</row>
    <row r="9" spans="1:20" x14ac:dyDescent="0.2">
      <c r="A9" s="5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 ht="42.75" customHeight="1" x14ac:dyDescent="0.2">
      <c r="A10" s="112" t="s">
        <v>99</v>
      </c>
      <c r="B10" s="114" t="s">
        <v>120</v>
      </c>
      <c r="C10" s="115"/>
      <c r="D10" s="112" t="s">
        <v>114</v>
      </c>
      <c r="E10" s="118" t="s">
        <v>110</v>
      </c>
      <c r="F10" s="119"/>
      <c r="G10" s="120"/>
      <c r="H10" s="118" t="s">
        <v>2</v>
      </c>
      <c r="I10" s="119"/>
      <c r="J10" s="119"/>
      <c r="K10" s="119"/>
      <c r="L10" s="119"/>
      <c r="M10" s="119"/>
      <c r="N10" s="120"/>
      <c r="O10" s="118" t="s">
        <v>37</v>
      </c>
      <c r="P10" s="119"/>
      <c r="Q10" s="120"/>
      <c r="R10" s="95"/>
      <c r="S10" s="95"/>
      <c r="T10" s="121" t="s">
        <v>115</v>
      </c>
    </row>
    <row r="11" spans="1:20" ht="144" customHeight="1" x14ac:dyDescent="0.2">
      <c r="A11" s="113"/>
      <c r="B11" s="116"/>
      <c r="C11" s="117"/>
      <c r="D11" s="113"/>
      <c r="E11" s="98" t="s">
        <v>111</v>
      </c>
      <c r="F11" s="98" t="s">
        <v>18</v>
      </c>
      <c r="G11" s="98" t="s">
        <v>112</v>
      </c>
      <c r="H11" s="98" t="s">
        <v>16</v>
      </c>
      <c r="I11" s="98" t="s">
        <v>6</v>
      </c>
      <c r="J11" s="46" t="s">
        <v>38</v>
      </c>
      <c r="K11" s="46" t="s">
        <v>25</v>
      </c>
      <c r="L11" s="46" t="s">
        <v>24</v>
      </c>
      <c r="M11" s="46" t="s">
        <v>22</v>
      </c>
      <c r="N11" s="46" t="s">
        <v>28</v>
      </c>
      <c r="O11" s="66" t="s">
        <v>39</v>
      </c>
      <c r="P11" s="66" t="s">
        <v>40</v>
      </c>
      <c r="Q11" s="66" t="s">
        <v>41</v>
      </c>
      <c r="R11" s="45" t="s">
        <v>1</v>
      </c>
      <c r="S11" s="45" t="s">
        <v>113</v>
      </c>
      <c r="T11" s="122"/>
    </row>
    <row r="12" spans="1:20" s="99" customFormat="1" ht="13.5" customHeight="1" x14ac:dyDescent="0.2">
      <c r="A12" s="123" t="s">
        <v>42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5"/>
    </row>
    <row r="13" spans="1:20" s="6" customFormat="1" ht="54.75" customHeight="1" x14ac:dyDescent="0.25">
      <c r="A13" s="36" t="s">
        <v>29</v>
      </c>
      <c r="B13" s="55" t="s">
        <v>59</v>
      </c>
      <c r="C13" s="55" t="s">
        <v>62</v>
      </c>
      <c r="D13" s="37" t="s">
        <v>116</v>
      </c>
      <c r="E13" s="37">
        <v>2274374</v>
      </c>
      <c r="F13" s="38">
        <v>0</v>
      </c>
      <c r="G13" s="37">
        <v>5820</v>
      </c>
      <c r="H13" s="37">
        <v>1517000</v>
      </c>
      <c r="I13" s="37">
        <v>3000</v>
      </c>
      <c r="J13" s="37">
        <v>0</v>
      </c>
      <c r="K13" s="37">
        <v>40000</v>
      </c>
      <c r="L13" s="34">
        <v>51000</v>
      </c>
      <c r="M13" s="34">
        <v>36000</v>
      </c>
      <c r="N13" s="37">
        <v>29000</v>
      </c>
      <c r="O13" s="37">
        <v>55000</v>
      </c>
      <c r="P13" s="37">
        <v>298999.03999999998</v>
      </c>
      <c r="Q13" s="37">
        <v>6000</v>
      </c>
      <c r="R13" s="37">
        <f>SUM(E13:Q13)</f>
        <v>4316193.04</v>
      </c>
      <c r="S13" s="37">
        <f>R13/B13</f>
        <v>253893.70823529412</v>
      </c>
      <c r="T13" s="37"/>
    </row>
    <row r="14" spans="1:20" s="6" customFormat="1" ht="41.25" customHeight="1" x14ac:dyDescent="0.25">
      <c r="A14" s="36" t="s">
        <v>51</v>
      </c>
      <c r="B14" s="55" t="s">
        <v>66</v>
      </c>
      <c r="C14" s="55" t="s">
        <v>63</v>
      </c>
      <c r="D14" s="37" t="s">
        <v>117</v>
      </c>
      <c r="E14" s="37">
        <v>1070284</v>
      </c>
      <c r="F14" s="38">
        <v>0</v>
      </c>
      <c r="G14" s="37">
        <v>4000</v>
      </c>
      <c r="H14" s="37">
        <v>713529</v>
      </c>
      <c r="I14" s="37">
        <v>2000</v>
      </c>
      <c r="J14" s="37">
        <v>0</v>
      </c>
      <c r="K14" s="37">
        <v>22000</v>
      </c>
      <c r="L14" s="34">
        <v>50000</v>
      </c>
      <c r="M14" s="34">
        <v>25000</v>
      </c>
      <c r="N14" s="37">
        <v>28000</v>
      </c>
      <c r="O14" s="37">
        <v>25000</v>
      </c>
      <c r="P14" s="37">
        <v>243000</v>
      </c>
      <c r="Q14" s="37">
        <v>2000</v>
      </c>
      <c r="R14" s="37">
        <f>SUM(E14:Q14)</f>
        <v>2184813</v>
      </c>
      <c r="S14" s="37">
        <f>R14/B14</f>
        <v>24275.7</v>
      </c>
      <c r="T14" s="37"/>
    </row>
    <row r="15" spans="1:20" s="6" customFormat="1" ht="40.5" customHeight="1" x14ac:dyDescent="0.25">
      <c r="A15" s="36" t="s">
        <v>47</v>
      </c>
      <c r="B15" s="55" t="s">
        <v>67</v>
      </c>
      <c r="C15" s="55" t="s">
        <v>64</v>
      </c>
      <c r="D15" s="37" t="s">
        <v>117</v>
      </c>
      <c r="E15" s="37">
        <f>SUM(E14*0.7)</f>
        <v>749198.79999999993</v>
      </c>
      <c r="F15" s="37">
        <f t="shared" ref="F15:J15" si="0">SUM(F14/2*0.7)</f>
        <v>0</v>
      </c>
      <c r="G15" s="37">
        <v>1180</v>
      </c>
      <c r="H15" s="37">
        <f>SUM(H14*0.7)</f>
        <v>499470.3</v>
      </c>
      <c r="I15" s="37">
        <f t="shared" si="0"/>
        <v>700</v>
      </c>
      <c r="J15" s="37">
        <f t="shared" si="0"/>
        <v>0</v>
      </c>
      <c r="K15" s="37">
        <f>SUM(K14*0.7)</f>
        <v>15399.999999999998</v>
      </c>
      <c r="L15" s="34">
        <f>SUM(L14*0.7)</f>
        <v>35000</v>
      </c>
      <c r="M15" s="34">
        <f t="shared" ref="M15:Q15" si="1">SUM(M14*0.7)</f>
        <v>17500</v>
      </c>
      <c r="N15" s="37">
        <v>30000</v>
      </c>
      <c r="O15" s="37">
        <f t="shared" si="1"/>
        <v>17500</v>
      </c>
      <c r="P15" s="37">
        <f t="shared" si="1"/>
        <v>170100</v>
      </c>
      <c r="Q15" s="37">
        <f t="shared" si="1"/>
        <v>1400</v>
      </c>
      <c r="R15" s="37">
        <f>SUM(E15:Q15)</f>
        <v>1537449.0999999999</v>
      </c>
      <c r="S15" s="37">
        <f t="shared" ref="S15:S16" si="2">R15/B15</f>
        <v>76872.454999999987</v>
      </c>
      <c r="T15" s="37"/>
    </row>
    <row r="16" spans="1:20" s="6" customFormat="1" ht="40.5" customHeight="1" x14ac:dyDescent="0.25">
      <c r="A16" s="36" t="s">
        <v>48</v>
      </c>
      <c r="B16" s="55" t="s">
        <v>68</v>
      </c>
      <c r="C16" s="55" t="s">
        <v>65</v>
      </c>
      <c r="D16" s="37" t="s">
        <v>117</v>
      </c>
      <c r="E16" s="37">
        <f>SUM(E14*0.3)</f>
        <v>321085.2</v>
      </c>
      <c r="F16" s="37">
        <f t="shared" ref="F16:J16" si="3">SUM(F14/2*0.3)</f>
        <v>0</v>
      </c>
      <c r="G16" s="37">
        <v>1000</v>
      </c>
      <c r="H16" s="37">
        <f>SUM(H14*0.3)</f>
        <v>214058.69999999998</v>
      </c>
      <c r="I16" s="37">
        <f t="shared" si="3"/>
        <v>300</v>
      </c>
      <c r="J16" s="37">
        <f t="shared" si="3"/>
        <v>0</v>
      </c>
      <c r="K16" s="37">
        <f>SUM(K14*0.3)</f>
        <v>6600</v>
      </c>
      <c r="L16" s="34">
        <f>SUM(L14*0.3)</f>
        <v>15000</v>
      </c>
      <c r="M16" s="34">
        <f t="shared" ref="M16:Q16" si="4">SUM(M14*0.3)</f>
        <v>7500</v>
      </c>
      <c r="N16" s="37">
        <v>14000</v>
      </c>
      <c r="O16" s="37">
        <f t="shared" si="4"/>
        <v>7500</v>
      </c>
      <c r="P16" s="37">
        <f t="shared" si="4"/>
        <v>72900</v>
      </c>
      <c r="Q16" s="37">
        <f t="shared" si="4"/>
        <v>600</v>
      </c>
      <c r="R16" s="37">
        <f>SUM(E16:Q16)</f>
        <v>660543.9</v>
      </c>
      <c r="S16" s="37">
        <f t="shared" si="2"/>
        <v>66054.39</v>
      </c>
      <c r="T16" s="37"/>
    </row>
    <row r="17" spans="1:20" s="6" customFormat="1" ht="23.25" customHeight="1" x14ac:dyDescent="0.25">
      <c r="A17" s="17" t="s">
        <v>19</v>
      </c>
      <c r="B17" s="2"/>
      <c r="C17" s="2"/>
      <c r="D17" s="2"/>
      <c r="E17" s="37">
        <f>SUM(E13:E16)</f>
        <v>4414942</v>
      </c>
      <c r="F17" s="37">
        <f t="shared" ref="F17:J17" si="5">SUM(F13:F14)</f>
        <v>0</v>
      </c>
      <c r="G17" s="37">
        <f>SUM(G13:G16)</f>
        <v>12000</v>
      </c>
      <c r="H17" s="37">
        <f>SUM(H13:H16)</f>
        <v>2944058</v>
      </c>
      <c r="I17" s="37">
        <f t="shared" si="5"/>
        <v>5000</v>
      </c>
      <c r="J17" s="37">
        <f t="shared" si="5"/>
        <v>0</v>
      </c>
      <c r="K17" s="37">
        <f t="shared" ref="K17:Q17" si="6">SUM(K13:K16)</f>
        <v>84000</v>
      </c>
      <c r="L17" s="34">
        <f t="shared" si="6"/>
        <v>151000</v>
      </c>
      <c r="M17" s="34">
        <f t="shared" si="6"/>
        <v>86000</v>
      </c>
      <c r="N17" s="34">
        <f t="shared" si="6"/>
        <v>101000</v>
      </c>
      <c r="O17" s="34">
        <f t="shared" si="6"/>
        <v>105000</v>
      </c>
      <c r="P17" s="34">
        <f t="shared" si="6"/>
        <v>784999.04</v>
      </c>
      <c r="Q17" s="37">
        <f t="shared" si="6"/>
        <v>10000</v>
      </c>
      <c r="R17" s="37">
        <f>SUM(E17:Q17)</f>
        <v>8697999.0399999991</v>
      </c>
      <c r="S17" s="37"/>
      <c r="T17" s="37"/>
    </row>
    <row r="18" spans="1:20" ht="15" customHeight="1" x14ac:dyDescent="0.2">
      <c r="A18" s="13"/>
      <c r="B18" s="14"/>
      <c r="C18" s="14"/>
      <c r="D18" s="14"/>
      <c r="E18" s="14"/>
      <c r="F18" s="14"/>
      <c r="G18" s="14"/>
      <c r="H18" s="14"/>
      <c r="I18" s="14"/>
      <c r="J18" s="14">
        <v>2018</v>
      </c>
      <c r="K18" s="14"/>
      <c r="L18" s="14"/>
      <c r="M18" s="14"/>
      <c r="N18" s="14"/>
      <c r="O18" s="14"/>
      <c r="P18" s="14"/>
      <c r="Q18" s="14"/>
      <c r="R18" s="14"/>
      <c r="S18" s="14"/>
      <c r="T18" s="14"/>
    </row>
    <row r="19" spans="1:20" ht="57.75" customHeight="1" x14ac:dyDescent="0.2">
      <c r="A19" s="36" t="s">
        <v>29</v>
      </c>
      <c r="B19" s="82" t="s">
        <v>59</v>
      </c>
      <c r="C19" s="82" t="s">
        <v>62</v>
      </c>
      <c r="D19" s="83" t="s">
        <v>116</v>
      </c>
      <c r="E19" s="34">
        <f>SUM(E22*0.5)</f>
        <v>2325241.7999999998</v>
      </c>
      <c r="F19" s="34">
        <v>0</v>
      </c>
      <c r="G19" s="34">
        <f t="shared" ref="G19:R19" si="7">SUM(G22*0.5)</f>
        <v>9200</v>
      </c>
      <c r="H19" s="34">
        <f t="shared" si="7"/>
        <v>1550161.2</v>
      </c>
      <c r="I19" s="34">
        <f t="shared" si="7"/>
        <v>1500</v>
      </c>
      <c r="J19" s="34">
        <v>0</v>
      </c>
      <c r="K19" s="34">
        <f t="shared" si="7"/>
        <v>32500</v>
      </c>
      <c r="L19" s="34">
        <f t="shared" si="7"/>
        <v>47000</v>
      </c>
      <c r="M19" s="34">
        <f t="shared" si="7"/>
        <v>45002</v>
      </c>
      <c r="N19" s="34">
        <f t="shared" si="7"/>
        <v>17577.14</v>
      </c>
      <c r="O19" s="34">
        <f t="shared" si="7"/>
        <v>63330</v>
      </c>
      <c r="P19" s="34">
        <f t="shared" si="7"/>
        <v>234604.06</v>
      </c>
      <c r="Q19" s="34">
        <f t="shared" si="7"/>
        <v>2383.8000000000002</v>
      </c>
      <c r="R19" s="34">
        <f t="shared" si="7"/>
        <v>4328500</v>
      </c>
      <c r="S19" s="34">
        <f>R19/B19</f>
        <v>254617.64705882352</v>
      </c>
      <c r="T19" s="37"/>
    </row>
    <row r="20" spans="1:20" ht="52.5" customHeight="1" x14ac:dyDescent="0.2">
      <c r="A20" s="36" t="s">
        <v>100</v>
      </c>
      <c r="B20" s="82" t="s">
        <v>80</v>
      </c>
      <c r="C20" s="82" t="s">
        <v>103</v>
      </c>
      <c r="D20" s="100" t="s">
        <v>118</v>
      </c>
      <c r="E20" s="34">
        <f>SUM(E22*0.4)</f>
        <v>1860193.44</v>
      </c>
      <c r="F20" s="34">
        <v>0</v>
      </c>
      <c r="G20" s="34">
        <f t="shared" ref="G20:R20" si="8">SUM(G22*0.4)</f>
        <v>7360</v>
      </c>
      <c r="H20" s="34">
        <f t="shared" si="8"/>
        <v>1240128.96</v>
      </c>
      <c r="I20" s="34">
        <f t="shared" si="8"/>
        <v>1200</v>
      </c>
      <c r="J20" s="34">
        <v>0</v>
      </c>
      <c r="K20" s="34">
        <f t="shared" si="8"/>
        <v>26000</v>
      </c>
      <c r="L20" s="34">
        <f t="shared" si="8"/>
        <v>37600</v>
      </c>
      <c r="M20" s="34">
        <f t="shared" si="8"/>
        <v>36001.599999999999</v>
      </c>
      <c r="N20" s="34">
        <f t="shared" si="8"/>
        <v>14061.712</v>
      </c>
      <c r="O20" s="34">
        <f t="shared" si="8"/>
        <v>50664</v>
      </c>
      <c r="P20" s="34">
        <f t="shared" si="8"/>
        <v>187683.24800000002</v>
      </c>
      <c r="Q20" s="34">
        <f t="shared" si="8"/>
        <v>1907.0400000000002</v>
      </c>
      <c r="R20" s="34">
        <f t="shared" si="8"/>
        <v>3462800</v>
      </c>
      <c r="S20" s="34">
        <f>R20/B20</f>
        <v>34628</v>
      </c>
      <c r="T20" s="37"/>
    </row>
    <row r="21" spans="1:20" ht="28.5" customHeight="1" x14ac:dyDescent="0.2">
      <c r="A21" s="36" t="s">
        <v>101</v>
      </c>
      <c r="B21" s="82" t="s">
        <v>106</v>
      </c>
      <c r="C21" s="82" t="s">
        <v>107</v>
      </c>
      <c r="D21" s="100" t="s">
        <v>119</v>
      </c>
      <c r="E21" s="34">
        <f>SUM(E22*0.1)</f>
        <v>465048.36</v>
      </c>
      <c r="F21" s="34">
        <v>0</v>
      </c>
      <c r="G21" s="34">
        <f t="shared" ref="G21:R21" si="9">SUM(G22*0.1)</f>
        <v>1840</v>
      </c>
      <c r="H21" s="34">
        <f t="shared" si="9"/>
        <v>310032.24</v>
      </c>
      <c r="I21" s="34">
        <f t="shared" si="9"/>
        <v>300</v>
      </c>
      <c r="J21" s="34">
        <v>0</v>
      </c>
      <c r="K21" s="34">
        <f t="shared" si="9"/>
        <v>6500</v>
      </c>
      <c r="L21" s="34">
        <f t="shared" si="9"/>
        <v>9400</v>
      </c>
      <c r="M21" s="34">
        <f t="shared" si="9"/>
        <v>9000.4</v>
      </c>
      <c r="N21" s="34">
        <f t="shared" si="9"/>
        <v>3515.4279999999999</v>
      </c>
      <c r="O21" s="34">
        <f t="shared" si="9"/>
        <v>12666</v>
      </c>
      <c r="P21" s="34">
        <f t="shared" si="9"/>
        <v>46920.812000000005</v>
      </c>
      <c r="Q21" s="34">
        <f t="shared" si="9"/>
        <v>476.76000000000005</v>
      </c>
      <c r="R21" s="34">
        <f t="shared" si="9"/>
        <v>865700</v>
      </c>
      <c r="S21" s="34">
        <f t="shared" ref="S21" si="10">R21/B21</f>
        <v>39350</v>
      </c>
      <c r="T21" s="37"/>
    </row>
    <row r="22" spans="1:20" ht="15" customHeight="1" x14ac:dyDescent="0.2">
      <c r="A22" s="85" t="s">
        <v>98</v>
      </c>
      <c r="B22" s="82"/>
      <c r="C22" s="82"/>
      <c r="D22" s="83"/>
      <c r="E22" s="34">
        <v>4650483.5999999996</v>
      </c>
      <c r="F22" s="34">
        <f t="shared" ref="F22" si="11">SUM(F20/2*0.3)</f>
        <v>0</v>
      </c>
      <c r="G22" s="34">
        <v>18400</v>
      </c>
      <c r="H22" s="34">
        <v>3100322.4</v>
      </c>
      <c r="I22" s="34">
        <v>3000</v>
      </c>
      <c r="J22" s="34">
        <f t="shared" ref="J22" si="12">SUM(J20/2*0.3)</f>
        <v>0</v>
      </c>
      <c r="K22" s="34">
        <v>65000</v>
      </c>
      <c r="L22" s="34">
        <v>94000</v>
      </c>
      <c r="M22" s="34">
        <v>90004</v>
      </c>
      <c r="N22" s="34">
        <v>35154.28</v>
      </c>
      <c r="O22" s="34">
        <v>126660</v>
      </c>
      <c r="P22" s="34">
        <v>469208.12</v>
      </c>
      <c r="Q22" s="34">
        <v>4767.6000000000004</v>
      </c>
      <c r="R22" s="34">
        <f>SUM(E22:Q22)</f>
        <v>8657000</v>
      </c>
      <c r="S22" s="34"/>
      <c r="T22" s="37"/>
    </row>
    <row r="23" spans="1:20" ht="18.75" customHeight="1" x14ac:dyDescent="0.2">
      <c r="A23" s="86" t="s">
        <v>102</v>
      </c>
      <c r="B23" s="84"/>
      <c r="C23" s="84"/>
      <c r="D23" s="84"/>
      <c r="E23" s="34">
        <f t="shared" ref="E23:H23" si="13">SUM(E19:E21)</f>
        <v>4650483.5999999996</v>
      </c>
      <c r="F23" s="34">
        <f t="shared" si="13"/>
        <v>0</v>
      </c>
      <c r="G23" s="34">
        <f t="shared" si="13"/>
        <v>18400</v>
      </c>
      <c r="H23" s="34">
        <f t="shared" si="13"/>
        <v>3100322.4000000004</v>
      </c>
      <c r="I23" s="34">
        <f>SUM(I19:I21)</f>
        <v>3000</v>
      </c>
      <c r="J23" s="34">
        <f t="shared" ref="J23:R23" si="14">SUM(J19:J21)</f>
        <v>0</v>
      </c>
      <c r="K23" s="34">
        <f t="shared" si="14"/>
        <v>65000</v>
      </c>
      <c r="L23" s="34">
        <f>SUM(L19:L21)</f>
        <v>94000</v>
      </c>
      <c r="M23" s="34">
        <f t="shared" si="14"/>
        <v>90004</v>
      </c>
      <c r="N23" s="34">
        <f t="shared" si="14"/>
        <v>35154.28</v>
      </c>
      <c r="O23" s="34">
        <f t="shared" si="14"/>
        <v>126660</v>
      </c>
      <c r="P23" s="34">
        <f t="shared" si="14"/>
        <v>469208.12</v>
      </c>
      <c r="Q23" s="34">
        <f t="shared" si="14"/>
        <v>4767.6000000000004</v>
      </c>
      <c r="R23" s="34">
        <f t="shared" si="14"/>
        <v>8657000</v>
      </c>
      <c r="S23" s="34"/>
      <c r="T23" s="37"/>
    </row>
    <row r="24" spans="1:20" ht="14.25" customHeight="1" x14ac:dyDescent="0.2">
      <c r="A24" s="13"/>
      <c r="B24" s="14"/>
      <c r="C24" s="14"/>
      <c r="D24" s="14"/>
      <c r="E24" s="14"/>
      <c r="F24" s="14"/>
      <c r="G24" s="14"/>
      <c r="H24" s="14"/>
      <c r="I24" s="14"/>
      <c r="J24" s="48">
        <v>2019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</row>
    <row r="25" spans="1:20" ht="54" customHeight="1" x14ac:dyDescent="0.2">
      <c r="A25" s="36" t="s">
        <v>29</v>
      </c>
      <c r="B25" s="82" t="s">
        <v>59</v>
      </c>
      <c r="C25" s="82" t="s">
        <v>62</v>
      </c>
      <c r="D25" s="83" t="s">
        <v>116</v>
      </c>
      <c r="E25" s="34">
        <f t="shared" ref="E25:Q25" si="15">SUM(E28*0.5)</f>
        <v>2325241.7999999998</v>
      </c>
      <c r="F25" s="34">
        <f t="shared" si="15"/>
        <v>0</v>
      </c>
      <c r="G25" s="34">
        <f t="shared" si="15"/>
        <v>9200</v>
      </c>
      <c r="H25" s="34">
        <f t="shared" si="15"/>
        <v>1550161.2</v>
      </c>
      <c r="I25" s="34">
        <f t="shared" si="15"/>
        <v>1500</v>
      </c>
      <c r="J25" s="34">
        <f t="shared" si="15"/>
        <v>0</v>
      </c>
      <c r="K25" s="34">
        <f t="shared" si="15"/>
        <v>42000</v>
      </c>
      <c r="L25" s="34">
        <f t="shared" si="15"/>
        <v>62500</v>
      </c>
      <c r="M25" s="34">
        <f t="shared" si="15"/>
        <v>12950</v>
      </c>
      <c r="N25" s="34">
        <f t="shared" si="15"/>
        <v>24629.14</v>
      </c>
      <c r="O25" s="34">
        <f t="shared" si="15"/>
        <v>63330</v>
      </c>
      <c r="P25" s="34">
        <f t="shared" si="15"/>
        <v>234604.06</v>
      </c>
      <c r="Q25" s="34">
        <f t="shared" si="15"/>
        <v>2383.8000000000002</v>
      </c>
      <c r="R25" s="34">
        <f>SUM(E25:Q25)</f>
        <v>4328500</v>
      </c>
      <c r="S25" s="34">
        <f>R25/B25</f>
        <v>254617.64705882352</v>
      </c>
      <c r="T25" s="37"/>
    </row>
    <row r="26" spans="1:20" ht="51.75" customHeight="1" x14ac:dyDescent="0.2">
      <c r="A26" s="36" t="s">
        <v>51</v>
      </c>
      <c r="B26" s="75" t="s">
        <v>104</v>
      </c>
      <c r="C26" s="75" t="s">
        <v>105</v>
      </c>
      <c r="D26" s="100" t="s">
        <v>118</v>
      </c>
      <c r="E26" s="34">
        <f t="shared" ref="E26:Q26" si="16">SUM(E28*0.4)</f>
        <v>1860193.44</v>
      </c>
      <c r="F26" s="34">
        <f t="shared" si="16"/>
        <v>0</v>
      </c>
      <c r="G26" s="34">
        <f t="shared" si="16"/>
        <v>7360</v>
      </c>
      <c r="H26" s="34">
        <f t="shared" si="16"/>
        <v>1240128.96</v>
      </c>
      <c r="I26" s="34">
        <f t="shared" si="16"/>
        <v>1200</v>
      </c>
      <c r="J26" s="34">
        <f t="shared" si="16"/>
        <v>0</v>
      </c>
      <c r="K26" s="34">
        <f t="shared" si="16"/>
        <v>33600</v>
      </c>
      <c r="L26" s="34">
        <f t="shared" si="16"/>
        <v>50000</v>
      </c>
      <c r="M26" s="34">
        <f t="shared" si="16"/>
        <v>10360</v>
      </c>
      <c r="N26" s="34">
        <f t="shared" si="16"/>
        <v>19703.312000000002</v>
      </c>
      <c r="O26" s="34">
        <f t="shared" si="16"/>
        <v>50664</v>
      </c>
      <c r="P26" s="34">
        <f t="shared" si="16"/>
        <v>187683.24800000002</v>
      </c>
      <c r="Q26" s="34">
        <f t="shared" si="16"/>
        <v>1907.0400000000002</v>
      </c>
      <c r="R26" s="34">
        <f>SUM(E26:Q26)</f>
        <v>3462800</v>
      </c>
      <c r="S26" s="34">
        <f>R26/B26</f>
        <v>32062.962962962964</v>
      </c>
      <c r="T26" s="37"/>
    </row>
    <row r="27" spans="1:20" ht="36" customHeight="1" x14ac:dyDescent="0.2">
      <c r="A27" s="36" t="s">
        <v>101</v>
      </c>
      <c r="B27" s="75" t="s">
        <v>96</v>
      </c>
      <c r="C27" s="75" t="s">
        <v>108</v>
      </c>
      <c r="D27" s="100" t="s">
        <v>119</v>
      </c>
      <c r="E27" s="34">
        <f t="shared" ref="E27:Q27" si="17">SUM(E28*0.1)</f>
        <v>465048.36</v>
      </c>
      <c r="F27" s="34">
        <f t="shared" si="17"/>
        <v>0</v>
      </c>
      <c r="G27" s="34">
        <f t="shared" si="17"/>
        <v>1840</v>
      </c>
      <c r="H27" s="34">
        <f t="shared" si="17"/>
        <v>310032.24</v>
      </c>
      <c r="I27" s="34">
        <f t="shared" si="17"/>
        <v>300</v>
      </c>
      <c r="J27" s="34">
        <f t="shared" si="17"/>
        <v>0</v>
      </c>
      <c r="K27" s="34">
        <f t="shared" si="17"/>
        <v>8400</v>
      </c>
      <c r="L27" s="34">
        <f t="shared" si="17"/>
        <v>12500</v>
      </c>
      <c r="M27" s="34">
        <f t="shared" si="17"/>
        <v>2590</v>
      </c>
      <c r="N27" s="34">
        <f t="shared" si="17"/>
        <v>4925.8280000000004</v>
      </c>
      <c r="O27" s="34">
        <f t="shared" si="17"/>
        <v>12666</v>
      </c>
      <c r="P27" s="34">
        <f t="shared" si="17"/>
        <v>46920.812000000005</v>
      </c>
      <c r="Q27" s="34">
        <f t="shared" si="17"/>
        <v>476.76000000000005</v>
      </c>
      <c r="R27" s="34">
        <f>SUM(E27:Q27)</f>
        <v>865700</v>
      </c>
      <c r="S27" s="34">
        <f t="shared" ref="S27" si="18">R27/B27</f>
        <v>36070.833333333336</v>
      </c>
      <c r="T27" s="37"/>
    </row>
    <row r="28" spans="1:20" ht="15" customHeight="1" x14ac:dyDescent="0.2">
      <c r="A28" s="85" t="s">
        <v>98</v>
      </c>
      <c r="B28" s="75"/>
      <c r="C28" s="75"/>
      <c r="D28" s="37"/>
      <c r="E28" s="34">
        <v>4650483.5999999996</v>
      </c>
      <c r="F28" s="34">
        <v>0</v>
      </c>
      <c r="G28" s="34">
        <v>18400</v>
      </c>
      <c r="H28" s="34">
        <v>3100322.4</v>
      </c>
      <c r="I28" s="34">
        <v>3000</v>
      </c>
      <c r="J28" s="34">
        <v>0</v>
      </c>
      <c r="K28" s="34">
        <v>84000</v>
      </c>
      <c r="L28" s="34">
        <v>125000</v>
      </c>
      <c r="M28" s="34">
        <v>25900</v>
      </c>
      <c r="N28" s="34">
        <v>49258.28</v>
      </c>
      <c r="O28" s="34">
        <v>126660</v>
      </c>
      <c r="P28" s="34">
        <v>469208.12</v>
      </c>
      <c r="Q28" s="34">
        <v>4767.6000000000004</v>
      </c>
      <c r="R28" s="34">
        <v>8657000</v>
      </c>
      <c r="S28" s="34"/>
      <c r="T28" s="37"/>
    </row>
    <row r="29" spans="1:20" x14ac:dyDescent="0.2">
      <c r="A29" s="86" t="s">
        <v>102</v>
      </c>
      <c r="B29" s="2"/>
      <c r="C29" s="2"/>
      <c r="D29" s="2"/>
      <c r="E29" s="34">
        <f>SUM(E25:E27)</f>
        <v>4650483.5999999996</v>
      </c>
      <c r="F29" s="34">
        <f>SUM(F25:F26)</f>
        <v>0</v>
      </c>
      <c r="G29" s="34">
        <f>SUM(G25:G27)</f>
        <v>18400</v>
      </c>
      <c r="H29" s="34">
        <f>SUM(H25:H27)</f>
        <v>3100322.4000000004</v>
      </c>
      <c r="I29" s="34">
        <f>SUM(I25:I27)</f>
        <v>3000</v>
      </c>
      <c r="J29" s="34">
        <f>SUM(J25:J26)</f>
        <v>0</v>
      </c>
      <c r="K29" s="34">
        <f>SUM(K25:K27)</f>
        <v>84000</v>
      </c>
      <c r="L29" s="34">
        <f>SUM(L25:L27)</f>
        <v>125000</v>
      </c>
      <c r="M29" s="34">
        <f>SUM(M25:M27)</f>
        <v>25900</v>
      </c>
      <c r="N29" s="34">
        <v>49258.28</v>
      </c>
      <c r="O29" s="34">
        <f>SUM(O25:O27)</f>
        <v>126660</v>
      </c>
      <c r="P29" s="34">
        <f>SUM(P25:P27)</f>
        <v>469208.12</v>
      </c>
      <c r="Q29" s="34">
        <f>SUM(Q25:Q27)</f>
        <v>4767.6000000000004</v>
      </c>
      <c r="R29" s="34">
        <f>SUM(E29:Q29)</f>
        <v>8657000</v>
      </c>
      <c r="S29" s="34"/>
      <c r="T29" s="37"/>
    </row>
    <row r="30" spans="1:20" ht="18" customHeight="1" x14ac:dyDescent="0.2">
      <c r="A30" s="126">
        <v>2020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8"/>
    </row>
    <row r="31" spans="1:20" ht="54" customHeight="1" x14ac:dyDescent="0.2">
      <c r="A31" s="16" t="s">
        <v>29</v>
      </c>
      <c r="B31" s="93">
        <v>17</v>
      </c>
      <c r="C31" s="93">
        <v>180</v>
      </c>
      <c r="D31" s="83" t="s">
        <v>116</v>
      </c>
      <c r="E31" s="34">
        <f t="shared" ref="E31:Q31" si="19">SUM(E34*0.5)</f>
        <v>2325241.7999999998</v>
      </c>
      <c r="F31" s="34">
        <f t="shared" si="19"/>
        <v>0</v>
      </c>
      <c r="G31" s="34">
        <f t="shared" si="19"/>
        <v>2329.14</v>
      </c>
      <c r="H31" s="34">
        <f t="shared" si="19"/>
        <v>1550161.2</v>
      </c>
      <c r="I31" s="34">
        <f t="shared" si="19"/>
        <v>1500</v>
      </c>
      <c r="J31" s="34">
        <f t="shared" si="19"/>
        <v>0</v>
      </c>
      <c r="K31" s="34">
        <f t="shared" si="19"/>
        <v>42000</v>
      </c>
      <c r="L31" s="34">
        <f t="shared" si="19"/>
        <v>59000</v>
      </c>
      <c r="M31" s="34">
        <f t="shared" si="19"/>
        <v>12950</v>
      </c>
      <c r="N31" s="34">
        <f t="shared" si="19"/>
        <v>35000</v>
      </c>
      <c r="O31" s="34">
        <f t="shared" si="19"/>
        <v>63330</v>
      </c>
      <c r="P31" s="34">
        <f t="shared" si="19"/>
        <v>234604.06</v>
      </c>
      <c r="Q31" s="34">
        <f t="shared" si="19"/>
        <v>2383.8000000000002</v>
      </c>
      <c r="R31" s="34">
        <f>SUM(E31:Q31)</f>
        <v>4328499.9999999991</v>
      </c>
      <c r="S31" s="34">
        <f>R31/B31</f>
        <v>254617.64705882347</v>
      </c>
      <c r="T31" s="37"/>
    </row>
    <row r="32" spans="1:20" ht="53.25" customHeight="1" x14ac:dyDescent="0.2">
      <c r="A32" s="16" t="s">
        <v>51</v>
      </c>
      <c r="B32" s="28">
        <v>116</v>
      </c>
      <c r="C32" s="28">
        <v>10450</v>
      </c>
      <c r="D32" s="100" t="s">
        <v>118</v>
      </c>
      <c r="E32" s="34">
        <f t="shared" ref="E32:Q32" si="20">SUM(E34*0.4)</f>
        <v>1860193.44</v>
      </c>
      <c r="F32" s="34">
        <f t="shared" si="20"/>
        <v>0</v>
      </c>
      <c r="G32" s="34">
        <f t="shared" si="20"/>
        <v>1863.3119999999999</v>
      </c>
      <c r="H32" s="34">
        <f t="shared" si="20"/>
        <v>1240128.96</v>
      </c>
      <c r="I32" s="34">
        <f t="shared" si="20"/>
        <v>1200</v>
      </c>
      <c r="J32" s="34">
        <f t="shared" si="20"/>
        <v>0</v>
      </c>
      <c r="K32" s="34">
        <f t="shared" si="20"/>
        <v>33600</v>
      </c>
      <c r="L32" s="34">
        <f t="shared" si="20"/>
        <v>47200</v>
      </c>
      <c r="M32" s="34">
        <f t="shared" si="20"/>
        <v>10360</v>
      </c>
      <c r="N32" s="34">
        <f t="shared" si="20"/>
        <v>28000</v>
      </c>
      <c r="O32" s="34">
        <f t="shared" si="20"/>
        <v>50664</v>
      </c>
      <c r="P32" s="34">
        <f t="shared" si="20"/>
        <v>187683.24800000002</v>
      </c>
      <c r="Q32" s="34">
        <f t="shared" si="20"/>
        <v>1907.0400000000002</v>
      </c>
      <c r="R32" s="34">
        <f>SUM(E32:Q32)</f>
        <v>3462800</v>
      </c>
      <c r="S32" s="34">
        <f>R32/B32</f>
        <v>29851.724137931036</v>
      </c>
      <c r="T32" s="37"/>
    </row>
    <row r="33" spans="1:20" ht="30.75" customHeight="1" x14ac:dyDescent="0.2">
      <c r="A33" s="16" t="s">
        <v>101</v>
      </c>
      <c r="B33" s="28">
        <v>26</v>
      </c>
      <c r="C33" s="28">
        <v>2834</v>
      </c>
      <c r="D33" s="100" t="s">
        <v>119</v>
      </c>
      <c r="E33" s="34">
        <f t="shared" ref="E33:Q33" si="21">SUM(E34*0.1)</f>
        <v>465048.36</v>
      </c>
      <c r="F33" s="34">
        <f t="shared" si="21"/>
        <v>0</v>
      </c>
      <c r="G33" s="34">
        <f t="shared" si="21"/>
        <v>465.82799999999997</v>
      </c>
      <c r="H33" s="34">
        <f t="shared" si="21"/>
        <v>310032.24</v>
      </c>
      <c r="I33" s="34">
        <f t="shared" si="21"/>
        <v>300</v>
      </c>
      <c r="J33" s="34">
        <f t="shared" si="21"/>
        <v>0</v>
      </c>
      <c r="K33" s="34">
        <f t="shared" si="21"/>
        <v>8400</v>
      </c>
      <c r="L33" s="34">
        <f t="shared" si="21"/>
        <v>11800</v>
      </c>
      <c r="M33" s="34">
        <f t="shared" si="21"/>
        <v>2590</v>
      </c>
      <c r="N33" s="34">
        <f t="shared" si="21"/>
        <v>7000</v>
      </c>
      <c r="O33" s="34">
        <f t="shared" si="21"/>
        <v>12666</v>
      </c>
      <c r="P33" s="34">
        <f t="shared" si="21"/>
        <v>46920.812000000005</v>
      </c>
      <c r="Q33" s="34">
        <f t="shared" si="21"/>
        <v>476.76000000000005</v>
      </c>
      <c r="R33" s="34">
        <f>SUM(E33:Q33)</f>
        <v>865700</v>
      </c>
      <c r="S33" s="34">
        <f t="shared" ref="S33" si="22">R33/B33</f>
        <v>33296.153846153844</v>
      </c>
      <c r="T33" s="37"/>
    </row>
    <row r="34" spans="1:20" ht="15" customHeight="1" x14ac:dyDescent="0.2">
      <c r="A34" s="86" t="s">
        <v>98</v>
      </c>
      <c r="B34" s="28"/>
      <c r="C34" s="28"/>
      <c r="D34" s="2"/>
      <c r="E34" s="37">
        <v>4650483.5999999996</v>
      </c>
      <c r="F34" s="37">
        <v>0</v>
      </c>
      <c r="G34" s="34">
        <v>4658.28</v>
      </c>
      <c r="H34" s="37">
        <v>3100322.4</v>
      </c>
      <c r="I34" s="37">
        <v>3000</v>
      </c>
      <c r="J34" s="37">
        <v>0</v>
      </c>
      <c r="K34" s="34">
        <v>84000</v>
      </c>
      <c r="L34" s="34">
        <v>118000</v>
      </c>
      <c r="M34" s="34">
        <v>25900</v>
      </c>
      <c r="N34" s="34">
        <v>70000</v>
      </c>
      <c r="O34" s="37">
        <v>126660</v>
      </c>
      <c r="P34" s="37">
        <v>469208.12</v>
      </c>
      <c r="Q34" s="37">
        <v>4767.6000000000004</v>
      </c>
      <c r="R34" s="37">
        <v>8657000</v>
      </c>
      <c r="S34" s="37"/>
      <c r="T34" s="37"/>
    </row>
    <row r="35" spans="1:20" ht="15" customHeight="1" x14ac:dyDescent="0.2">
      <c r="A35" s="86" t="s">
        <v>102</v>
      </c>
      <c r="B35" s="2"/>
      <c r="C35" s="2"/>
      <c r="D35" s="2"/>
      <c r="E35" s="34">
        <f>SUM(E31:E33)</f>
        <v>4650483.5999999996</v>
      </c>
      <c r="F35" s="34">
        <f>SUM(F31:F32)</f>
        <v>0</v>
      </c>
      <c r="G35" s="34">
        <f>SUM(G31:G33)</f>
        <v>4658.2799999999988</v>
      </c>
      <c r="H35" s="34">
        <f>SUM(H31:H33)</f>
        <v>3100322.4000000004</v>
      </c>
      <c r="I35" s="34">
        <f>SUM(I31:I33)</f>
        <v>3000</v>
      </c>
      <c r="J35" s="34">
        <f>SUM(J31:J32)</f>
        <v>0</v>
      </c>
      <c r="K35" s="34">
        <f t="shared" ref="K35:Q35" si="23">SUM(K31:K33)</f>
        <v>84000</v>
      </c>
      <c r="L35" s="34">
        <f t="shared" si="23"/>
        <v>118000</v>
      </c>
      <c r="M35" s="34">
        <f t="shared" si="23"/>
        <v>25900</v>
      </c>
      <c r="N35" s="34">
        <f t="shared" si="23"/>
        <v>70000</v>
      </c>
      <c r="O35" s="34">
        <f t="shared" si="23"/>
        <v>126660</v>
      </c>
      <c r="P35" s="34">
        <f t="shared" si="23"/>
        <v>469208.12</v>
      </c>
      <c r="Q35" s="34">
        <f t="shared" si="23"/>
        <v>4767.6000000000004</v>
      </c>
      <c r="R35" s="34">
        <f>SUM(E35:Q35)</f>
        <v>8657000</v>
      </c>
      <c r="S35" s="37"/>
      <c r="T35" s="37"/>
    </row>
    <row r="36" spans="1:20" ht="15" customHeight="1" x14ac:dyDescent="0.2">
      <c r="A36" s="73"/>
      <c r="B36" s="14"/>
      <c r="C36" s="14"/>
      <c r="D36" s="1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</row>
    <row r="37" spans="1:20" ht="15" customHeight="1" x14ac:dyDescent="0.2">
      <c r="A37" s="8"/>
      <c r="B37" s="9"/>
      <c r="C37" s="9"/>
      <c r="D37" s="9"/>
      <c r="E37" s="9"/>
      <c r="F37" s="9"/>
      <c r="G37" s="9"/>
      <c r="H37" s="10"/>
      <c r="I37" s="10"/>
      <c r="J37" s="10"/>
      <c r="K37" s="10"/>
      <c r="L37" s="10"/>
      <c r="M37" s="10"/>
      <c r="N37" s="10"/>
      <c r="O37" s="9"/>
      <c r="P37" s="9"/>
      <c r="Q37" s="9"/>
      <c r="R37" s="9"/>
      <c r="S37" s="9"/>
      <c r="T37" s="9"/>
    </row>
    <row r="38" spans="1:20" ht="12" customHeight="1" x14ac:dyDescent="0.25">
      <c r="A38" s="19"/>
      <c r="B38" s="20"/>
      <c r="C38" s="20"/>
      <c r="D38" s="20" t="s">
        <v>8</v>
      </c>
      <c r="E38" s="20"/>
      <c r="F38" s="20"/>
      <c r="G38" s="20"/>
      <c r="H38" s="129" t="s">
        <v>35</v>
      </c>
      <c r="I38" s="129"/>
      <c r="J38" s="129"/>
      <c r="K38" s="129"/>
      <c r="L38" s="129"/>
      <c r="M38" s="129"/>
      <c r="N38" s="96" t="s">
        <v>15</v>
      </c>
      <c r="O38" s="11"/>
      <c r="P38" s="11"/>
      <c r="Q38" s="11"/>
      <c r="R38" s="11"/>
      <c r="S38" s="11"/>
      <c r="T38" s="11"/>
    </row>
    <row r="39" spans="1:20" ht="3.75" hidden="1" customHeight="1" x14ac:dyDescent="0.25">
      <c r="A39" s="19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1"/>
      <c r="M39" s="20"/>
      <c r="N39" s="20"/>
      <c r="O39" s="11"/>
      <c r="P39" s="11"/>
      <c r="Q39" s="11"/>
      <c r="R39" s="11"/>
      <c r="S39" s="11"/>
      <c r="T39" s="11"/>
    </row>
    <row r="40" spans="1:20" ht="13.5" customHeight="1" x14ac:dyDescent="0.25">
      <c r="A40" s="129" t="s">
        <v>90</v>
      </c>
      <c r="B40" s="129"/>
      <c r="C40" s="129"/>
      <c r="D40" s="129"/>
      <c r="E40" s="129"/>
      <c r="F40" s="97"/>
      <c r="G40" s="20"/>
      <c r="H40" s="96"/>
      <c r="I40" s="97"/>
      <c r="J40" s="97"/>
      <c r="K40" s="97"/>
      <c r="L40" s="97"/>
      <c r="M40" s="97"/>
      <c r="N40" s="97"/>
      <c r="O40" s="12"/>
      <c r="P40" s="12"/>
      <c r="Q40" s="12"/>
      <c r="R40" s="12"/>
      <c r="S40" s="12"/>
      <c r="T40" s="12"/>
    </row>
    <row r="41" spans="1:20" ht="15" x14ac:dyDescent="0.25">
      <c r="A41" s="20"/>
      <c r="B41" s="20"/>
      <c r="C41" s="20"/>
      <c r="D41" s="20"/>
      <c r="E41" s="20"/>
      <c r="F41" s="20"/>
      <c r="G41" s="20"/>
      <c r="H41" s="129" t="s">
        <v>36</v>
      </c>
      <c r="I41" s="129"/>
      <c r="J41" s="129"/>
      <c r="K41" s="129"/>
      <c r="L41" s="129"/>
      <c r="M41" s="129"/>
      <c r="N41" s="96" t="s">
        <v>15</v>
      </c>
      <c r="O41" s="11"/>
      <c r="P41" s="11"/>
      <c r="Q41" s="11"/>
      <c r="R41" s="11"/>
      <c r="S41" s="11"/>
      <c r="T41" s="11"/>
    </row>
    <row r="42" spans="1:20" ht="15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11"/>
      <c r="P42" s="11"/>
      <c r="Q42" s="11"/>
      <c r="R42" s="11"/>
      <c r="S42" s="11"/>
      <c r="T42" s="11"/>
    </row>
    <row r="43" spans="1:20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</row>
    <row r="44" spans="1:20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</row>
    <row r="45" spans="1:20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x14ac:dyDescent="0.2"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x14ac:dyDescent="0.2"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x14ac:dyDescent="0.2"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x14ac:dyDescent="0.2"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x14ac:dyDescent="0.2"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2:20" x14ac:dyDescent="0.2"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2:20" x14ac:dyDescent="0.2"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2:20" x14ac:dyDescent="0.2"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2:20" x14ac:dyDescent="0.2"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2:20" x14ac:dyDescent="0.2"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2:20" x14ac:dyDescent="0.2"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2:20" x14ac:dyDescent="0.2"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2:20" x14ac:dyDescent="0.2"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2:20" x14ac:dyDescent="0.2"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2:20" x14ac:dyDescent="0.2"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2:20" x14ac:dyDescent="0.2"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2:20" x14ac:dyDescent="0.2"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2:20" x14ac:dyDescent="0.2"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2:20" x14ac:dyDescent="0.2"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2:20" x14ac:dyDescent="0.2"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2:20" x14ac:dyDescent="0.2"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2:20" x14ac:dyDescent="0.2"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2:20" x14ac:dyDescent="0.2"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2:20" x14ac:dyDescent="0.2"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2:20" x14ac:dyDescent="0.2"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2:20" x14ac:dyDescent="0.2"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2:20" x14ac:dyDescent="0.2"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2:20" x14ac:dyDescent="0.2"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2:20" x14ac:dyDescent="0.2"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2:20" x14ac:dyDescent="0.2"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2:20" x14ac:dyDescent="0.2"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2:20" x14ac:dyDescent="0.2"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2:20" x14ac:dyDescent="0.2"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2:20" x14ac:dyDescent="0.2"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2:20" x14ac:dyDescent="0.2"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2:20" x14ac:dyDescent="0.2"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2:20" x14ac:dyDescent="0.2"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2:20" x14ac:dyDescent="0.2"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2:20" x14ac:dyDescent="0.2"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2:20" x14ac:dyDescent="0.2"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2:20" x14ac:dyDescent="0.2"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2:20" x14ac:dyDescent="0.2"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2:20" x14ac:dyDescent="0.2"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2:20" x14ac:dyDescent="0.2"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2:20" x14ac:dyDescent="0.2"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2:20" x14ac:dyDescent="0.2"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2:20" x14ac:dyDescent="0.2"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2:20" x14ac:dyDescent="0.2"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2:20" x14ac:dyDescent="0.2"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2:20" x14ac:dyDescent="0.2"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2:20" x14ac:dyDescent="0.2"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2:20" x14ac:dyDescent="0.2"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2:20" x14ac:dyDescent="0.2"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2:20" x14ac:dyDescent="0.2"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2:20" x14ac:dyDescent="0.2"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2:20" x14ac:dyDescent="0.2"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2:20" x14ac:dyDescent="0.2"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2:20" x14ac:dyDescent="0.2"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2:20" x14ac:dyDescent="0.2"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2:20" x14ac:dyDescent="0.2"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2:20" x14ac:dyDescent="0.2"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2:20" x14ac:dyDescent="0.2"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2:20" x14ac:dyDescent="0.2"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2:20" x14ac:dyDescent="0.2"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2:20" x14ac:dyDescent="0.2"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2:20" x14ac:dyDescent="0.2"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2:20" x14ac:dyDescent="0.2"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2:20" x14ac:dyDescent="0.2"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2:20" x14ac:dyDescent="0.2"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2:20" x14ac:dyDescent="0.2"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2:20" x14ac:dyDescent="0.2"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2:20" x14ac:dyDescent="0.2"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2:20" x14ac:dyDescent="0.2"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2:20" x14ac:dyDescent="0.2"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2:20" x14ac:dyDescent="0.2"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2:20" x14ac:dyDescent="0.2"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2:20" x14ac:dyDescent="0.2"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2:20" x14ac:dyDescent="0.2"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2:20" x14ac:dyDescent="0.2"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2:20" x14ac:dyDescent="0.2"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2:20" x14ac:dyDescent="0.2"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2:20" x14ac:dyDescent="0.2"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2:20" x14ac:dyDescent="0.2"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2:20" x14ac:dyDescent="0.2"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2:20" x14ac:dyDescent="0.2"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2:20" x14ac:dyDescent="0.2"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2:20" x14ac:dyDescent="0.2"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2:20" x14ac:dyDescent="0.2"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2:20" x14ac:dyDescent="0.2"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2:20" x14ac:dyDescent="0.2"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2:20" x14ac:dyDescent="0.2"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2:20" x14ac:dyDescent="0.2"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2:20" x14ac:dyDescent="0.2"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2:20" x14ac:dyDescent="0.2"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2:20" x14ac:dyDescent="0.2"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2:20" x14ac:dyDescent="0.2"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2:20" x14ac:dyDescent="0.2"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2:20" x14ac:dyDescent="0.2"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2:20" x14ac:dyDescent="0.2"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2:20" x14ac:dyDescent="0.2"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2:20" x14ac:dyDescent="0.2"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2:20" x14ac:dyDescent="0.2"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2:20" x14ac:dyDescent="0.2"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2:20" x14ac:dyDescent="0.2"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2:20" x14ac:dyDescent="0.2"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2:20" x14ac:dyDescent="0.2"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2:20" x14ac:dyDescent="0.2"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2:20" x14ac:dyDescent="0.2"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2:20" x14ac:dyDescent="0.2"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2:20" x14ac:dyDescent="0.2"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2:20" x14ac:dyDescent="0.2"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2:20" x14ac:dyDescent="0.2"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2:20" x14ac:dyDescent="0.2"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2:20" x14ac:dyDescent="0.2"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2:20" x14ac:dyDescent="0.2"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2:20" x14ac:dyDescent="0.2"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2:20" x14ac:dyDescent="0.2"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2:20" x14ac:dyDescent="0.2"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2:20" x14ac:dyDescent="0.2"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2:20" x14ac:dyDescent="0.2"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2:20" x14ac:dyDescent="0.2"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2:20" x14ac:dyDescent="0.2"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2:20" x14ac:dyDescent="0.2"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2:20" x14ac:dyDescent="0.2"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2:20" x14ac:dyDescent="0.2"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2:20" x14ac:dyDescent="0.2"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2:20" x14ac:dyDescent="0.2"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2:20" x14ac:dyDescent="0.2"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2:20" x14ac:dyDescent="0.2"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2:20" x14ac:dyDescent="0.2"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2:20" x14ac:dyDescent="0.2"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2:20" x14ac:dyDescent="0.2"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2:20" x14ac:dyDescent="0.2"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2:20" x14ac:dyDescent="0.2"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2:20" x14ac:dyDescent="0.2"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2:20" x14ac:dyDescent="0.2"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2:20" x14ac:dyDescent="0.2"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2:20" x14ac:dyDescent="0.2"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2:20" x14ac:dyDescent="0.2"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2:20" x14ac:dyDescent="0.2"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2:20" x14ac:dyDescent="0.2"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2:20" x14ac:dyDescent="0.2"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2:20" x14ac:dyDescent="0.2"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2:20" x14ac:dyDescent="0.2"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2:20" x14ac:dyDescent="0.2"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2:20" x14ac:dyDescent="0.2"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2:20" x14ac:dyDescent="0.2"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2:20" x14ac:dyDescent="0.2"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2:20" x14ac:dyDescent="0.2"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2:20" x14ac:dyDescent="0.2"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2:20" x14ac:dyDescent="0.2"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2:20" x14ac:dyDescent="0.2"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2:20" x14ac:dyDescent="0.2"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2:20" x14ac:dyDescent="0.2"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2:20" x14ac:dyDescent="0.2"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2:20" x14ac:dyDescent="0.2"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2:20" x14ac:dyDescent="0.2"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2:20" x14ac:dyDescent="0.2"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2:20" x14ac:dyDescent="0.2"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2:20" x14ac:dyDescent="0.2"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2:20" x14ac:dyDescent="0.2"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2:20" x14ac:dyDescent="0.2"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2:20" x14ac:dyDescent="0.2"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2:20" x14ac:dyDescent="0.2"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2:20" x14ac:dyDescent="0.2"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2:20" x14ac:dyDescent="0.2"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2:20" x14ac:dyDescent="0.2"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2:20" x14ac:dyDescent="0.2"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2:20" x14ac:dyDescent="0.2"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2:20" x14ac:dyDescent="0.2"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2:20" x14ac:dyDescent="0.2"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2:20" x14ac:dyDescent="0.2"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2:20" x14ac:dyDescent="0.2"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2:20" x14ac:dyDescent="0.2"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2:20" x14ac:dyDescent="0.2"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2:20" x14ac:dyDescent="0.2"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2:20" x14ac:dyDescent="0.2"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2:20" x14ac:dyDescent="0.2"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2:20" x14ac:dyDescent="0.2"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2:20" x14ac:dyDescent="0.2"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2:20" x14ac:dyDescent="0.2"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2:20" x14ac:dyDescent="0.2"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2:20" x14ac:dyDescent="0.2"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2:20" x14ac:dyDescent="0.2"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2:20" x14ac:dyDescent="0.2"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2:20" x14ac:dyDescent="0.2"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2:20" x14ac:dyDescent="0.2"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2:20" x14ac:dyDescent="0.2"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2:20" x14ac:dyDescent="0.2"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2:20" x14ac:dyDescent="0.2"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2:20" x14ac:dyDescent="0.2"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2:20" x14ac:dyDescent="0.2"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2:20" x14ac:dyDescent="0.2"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2:20" x14ac:dyDescent="0.2"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2:20" x14ac:dyDescent="0.2"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2:20" x14ac:dyDescent="0.2"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2:20" x14ac:dyDescent="0.2"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2:20" x14ac:dyDescent="0.2"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2:20" x14ac:dyDescent="0.2"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2:20" x14ac:dyDescent="0.2"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2:20" x14ac:dyDescent="0.2"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2:20" x14ac:dyDescent="0.2"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2:20" x14ac:dyDescent="0.2"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2:20" x14ac:dyDescent="0.2"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2:20" x14ac:dyDescent="0.2"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2:20" x14ac:dyDescent="0.2"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2:20" x14ac:dyDescent="0.2"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2:20" x14ac:dyDescent="0.2"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2:20" x14ac:dyDescent="0.2"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2:20" x14ac:dyDescent="0.2"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2:20" x14ac:dyDescent="0.2"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2:20" x14ac:dyDescent="0.2"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2:20" x14ac:dyDescent="0.2"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2:20" x14ac:dyDescent="0.2"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2:20" x14ac:dyDescent="0.2"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2:20" x14ac:dyDescent="0.2"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2:20" x14ac:dyDescent="0.2"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2:20" x14ac:dyDescent="0.2"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2:20" x14ac:dyDescent="0.2"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2:20" x14ac:dyDescent="0.2"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2:20" x14ac:dyDescent="0.2"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2:20" x14ac:dyDescent="0.2"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2:20" x14ac:dyDescent="0.2"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2:20" x14ac:dyDescent="0.2"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2:20" x14ac:dyDescent="0.2"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2:20" x14ac:dyDescent="0.2"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2:20" x14ac:dyDescent="0.2"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2:20" x14ac:dyDescent="0.2"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2:20" x14ac:dyDescent="0.2"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2:20" x14ac:dyDescent="0.2"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2:20" x14ac:dyDescent="0.2"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2:20" x14ac:dyDescent="0.2"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2:20" x14ac:dyDescent="0.2"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2:20" x14ac:dyDescent="0.2"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2:20" x14ac:dyDescent="0.2"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2:20" x14ac:dyDescent="0.2"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2:20" x14ac:dyDescent="0.2"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2:20" x14ac:dyDescent="0.2"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2:20" x14ac:dyDescent="0.2"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2:20" x14ac:dyDescent="0.2"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2:20" x14ac:dyDescent="0.2"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2:20" x14ac:dyDescent="0.2"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2:20" x14ac:dyDescent="0.2"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2:20" x14ac:dyDescent="0.2"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2:20" x14ac:dyDescent="0.2"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2:20" x14ac:dyDescent="0.2"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2:20" x14ac:dyDescent="0.2"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2:20" x14ac:dyDescent="0.2"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2:20" x14ac:dyDescent="0.2"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2:20" x14ac:dyDescent="0.2"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2:20" x14ac:dyDescent="0.2"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2:20" x14ac:dyDescent="0.2"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2:20" x14ac:dyDescent="0.2"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2:20" x14ac:dyDescent="0.2"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2:20" x14ac:dyDescent="0.2"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2:20" x14ac:dyDescent="0.2"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2:20" x14ac:dyDescent="0.2"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2:20" x14ac:dyDescent="0.2"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2:20" x14ac:dyDescent="0.2"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2:20" x14ac:dyDescent="0.2"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2:20" x14ac:dyDescent="0.2"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2:20" x14ac:dyDescent="0.2"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2:20" x14ac:dyDescent="0.2"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2:20" x14ac:dyDescent="0.2"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2:20" x14ac:dyDescent="0.2"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2:20" x14ac:dyDescent="0.2"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2:20" x14ac:dyDescent="0.2"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2:20" x14ac:dyDescent="0.2"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2:20" x14ac:dyDescent="0.2"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2:20" x14ac:dyDescent="0.2"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2:20" x14ac:dyDescent="0.2"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2:20" x14ac:dyDescent="0.2"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2:20" x14ac:dyDescent="0.2"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2:20" x14ac:dyDescent="0.2"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2:20" x14ac:dyDescent="0.2"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2:20" x14ac:dyDescent="0.2"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2:20" x14ac:dyDescent="0.2"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2:20" x14ac:dyDescent="0.2"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2:20" x14ac:dyDescent="0.2"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2:20" x14ac:dyDescent="0.2"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2:20" x14ac:dyDescent="0.2"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2:20" x14ac:dyDescent="0.2"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2:20" x14ac:dyDescent="0.2"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2:20" x14ac:dyDescent="0.2"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2:20" x14ac:dyDescent="0.2"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2:20" x14ac:dyDescent="0.2"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2:20" x14ac:dyDescent="0.2"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2:20" x14ac:dyDescent="0.2"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2:20" x14ac:dyDescent="0.2"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2:20" x14ac:dyDescent="0.2"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2:20" x14ac:dyDescent="0.2"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2:20" x14ac:dyDescent="0.2"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2:20" x14ac:dyDescent="0.2"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2:20" x14ac:dyDescent="0.2"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2:20" x14ac:dyDescent="0.2"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2:20" x14ac:dyDescent="0.2"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2:20" x14ac:dyDescent="0.2"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2:20" x14ac:dyDescent="0.2"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2:20" x14ac:dyDescent="0.2"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2:20" x14ac:dyDescent="0.2"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2:20" x14ac:dyDescent="0.2"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2:20" x14ac:dyDescent="0.2"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2:20" x14ac:dyDescent="0.2"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2:20" x14ac:dyDescent="0.2"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2:20" x14ac:dyDescent="0.2"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2:20" x14ac:dyDescent="0.2"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2:20" x14ac:dyDescent="0.2"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2:20" x14ac:dyDescent="0.2"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2:20" x14ac:dyDescent="0.2"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2:20" x14ac:dyDescent="0.2"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2:20" x14ac:dyDescent="0.2"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2:20" x14ac:dyDescent="0.2"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2:20" x14ac:dyDescent="0.2"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2:20" x14ac:dyDescent="0.2"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2:20" x14ac:dyDescent="0.2"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2:20" x14ac:dyDescent="0.2"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2:20" x14ac:dyDescent="0.2"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2:20" x14ac:dyDescent="0.2"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2:20" x14ac:dyDescent="0.2"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2:20" x14ac:dyDescent="0.2"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2:20" x14ac:dyDescent="0.2"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2:20" x14ac:dyDescent="0.2"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2:20" x14ac:dyDescent="0.2"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2:20" x14ac:dyDescent="0.2"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2:20" x14ac:dyDescent="0.2"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2:20" x14ac:dyDescent="0.2"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2:20" x14ac:dyDescent="0.2"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2:20" x14ac:dyDescent="0.2"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2:20" x14ac:dyDescent="0.2"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2:20" x14ac:dyDescent="0.2"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2:20" x14ac:dyDescent="0.2"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2:20" x14ac:dyDescent="0.2"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2:20" x14ac:dyDescent="0.2"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2:20" x14ac:dyDescent="0.2"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2:20" x14ac:dyDescent="0.2"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2:20" x14ac:dyDescent="0.2"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2:20" x14ac:dyDescent="0.2"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2:20" x14ac:dyDescent="0.2"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2:20" x14ac:dyDescent="0.2"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2:20" x14ac:dyDescent="0.2"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2:20" x14ac:dyDescent="0.2"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2:20" x14ac:dyDescent="0.2"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2:20" x14ac:dyDescent="0.2"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2:20" x14ac:dyDescent="0.2"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2:20" x14ac:dyDescent="0.2"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2:20" x14ac:dyDescent="0.2"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2:20" x14ac:dyDescent="0.2"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2:20" x14ac:dyDescent="0.2"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2:20" x14ac:dyDescent="0.2"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2:20" x14ac:dyDescent="0.2"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2:20" x14ac:dyDescent="0.2"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2:20" x14ac:dyDescent="0.2"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2:20" x14ac:dyDescent="0.2"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2:20" x14ac:dyDescent="0.2"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2:20" x14ac:dyDescent="0.2"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2:20" x14ac:dyDescent="0.2"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2:20" x14ac:dyDescent="0.2"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2:20" x14ac:dyDescent="0.2"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2:20" x14ac:dyDescent="0.2"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2:20" x14ac:dyDescent="0.2"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2:20" x14ac:dyDescent="0.2"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2:20" x14ac:dyDescent="0.2"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2:20" x14ac:dyDescent="0.2"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2:20" x14ac:dyDescent="0.2"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2:20" x14ac:dyDescent="0.2"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2:20" x14ac:dyDescent="0.2"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2:20" x14ac:dyDescent="0.2"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2:20" x14ac:dyDescent="0.2"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2:20" x14ac:dyDescent="0.2"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2:20" x14ac:dyDescent="0.2"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2:20" x14ac:dyDescent="0.2"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2:20" x14ac:dyDescent="0.2"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2:20" x14ac:dyDescent="0.2"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2:20" x14ac:dyDescent="0.2"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2:20" x14ac:dyDescent="0.2"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2:20" x14ac:dyDescent="0.2"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2:20" x14ac:dyDescent="0.2"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2:20" x14ac:dyDescent="0.2"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2:20" x14ac:dyDescent="0.2"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2:20" x14ac:dyDescent="0.2"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2:20" x14ac:dyDescent="0.2"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2:20" x14ac:dyDescent="0.2"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2:20" x14ac:dyDescent="0.2"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2:20" x14ac:dyDescent="0.2"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2:20" x14ac:dyDescent="0.2"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2:20" x14ac:dyDescent="0.2"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2:20" x14ac:dyDescent="0.2"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2:20" x14ac:dyDescent="0.2"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2:20" x14ac:dyDescent="0.2"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2:20" x14ac:dyDescent="0.2"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2:20" x14ac:dyDescent="0.2"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2:20" x14ac:dyDescent="0.2"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2:20" x14ac:dyDescent="0.2"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2:20" x14ac:dyDescent="0.2"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2:20" x14ac:dyDescent="0.2"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2:20" x14ac:dyDescent="0.2"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2:20" x14ac:dyDescent="0.2"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2:20" x14ac:dyDescent="0.2"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2:20" x14ac:dyDescent="0.2"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2:20" x14ac:dyDescent="0.2"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2:20" x14ac:dyDescent="0.2"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2:20" x14ac:dyDescent="0.2"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2:20" x14ac:dyDescent="0.2"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2:20" x14ac:dyDescent="0.2"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2:20" x14ac:dyDescent="0.2"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2:20" x14ac:dyDescent="0.2"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2:20" x14ac:dyDescent="0.2"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2:20" x14ac:dyDescent="0.2"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2:20" x14ac:dyDescent="0.2"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2:20" x14ac:dyDescent="0.2"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2:20" x14ac:dyDescent="0.2"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2:20" x14ac:dyDescent="0.2"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2:20" x14ac:dyDescent="0.2"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2:20" x14ac:dyDescent="0.2"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2:20" x14ac:dyDescent="0.2"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2:20" x14ac:dyDescent="0.2"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2:20" x14ac:dyDescent="0.2"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2:20" x14ac:dyDescent="0.2"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2:20" x14ac:dyDescent="0.2"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2:20" x14ac:dyDescent="0.2"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2:20" x14ac:dyDescent="0.2"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2:20" x14ac:dyDescent="0.2"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2:20" x14ac:dyDescent="0.2"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2:20" x14ac:dyDescent="0.2"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2:20" x14ac:dyDescent="0.2"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2:20" x14ac:dyDescent="0.2"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2:20" x14ac:dyDescent="0.2"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2:20" x14ac:dyDescent="0.2"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2:20" x14ac:dyDescent="0.2"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2:20" x14ac:dyDescent="0.2"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2:20" x14ac:dyDescent="0.2"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2:20" x14ac:dyDescent="0.2"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2:20" x14ac:dyDescent="0.2"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2:20" x14ac:dyDescent="0.2"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2:20" x14ac:dyDescent="0.2"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2:20" x14ac:dyDescent="0.2"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2:20" x14ac:dyDescent="0.2"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2:20" x14ac:dyDescent="0.2"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2:20" x14ac:dyDescent="0.2"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2:20" x14ac:dyDescent="0.2"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2:20" x14ac:dyDescent="0.2"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2:20" x14ac:dyDescent="0.2"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2:20" x14ac:dyDescent="0.2"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2:20" x14ac:dyDescent="0.2"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2:20" x14ac:dyDescent="0.2"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2:20" x14ac:dyDescent="0.2"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2:20" x14ac:dyDescent="0.2"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2:20" x14ac:dyDescent="0.2"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2:20" x14ac:dyDescent="0.2"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2:20" x14ac:dyDescent="0.2"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2:20" x14ac:dyDescent="0.2"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2:20" x14ac:dyDescent="0.2"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2:20" x14ac:dyDescent="0.2"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2:20" x14ac:dyDescent="0.2"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2:20" x14ac:dyDescent="0.2"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2:20" x14ac:dyDescent="0.2"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2:20" x14ac:dyDescent="0.2"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2:20" x14ac:dyDescent="0.2"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2:20" x14ac:dyDescent="0.2"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2:20" x14ac:dyDescent="0.2"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2:20" x14ac:dyDescent="0.2"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2:20" x14ac:dyDescent="0.2"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2:20" x14ac:dyDescent="0.2"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2:20" x14ac:dyDescent="0.2"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2:20" x14ac:dyDescent="0.2"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2:20" x14ac:dyDescent="0.2"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2:20" x14ac:dyDescent="0.2"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2:20" x14ac:dyDescent="0.2"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2:20" x14ac:dyDescent="0.2"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2:20" x14ac:dyDescent="0.2"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2:20" x14ac:dyDescent="0.2"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2:20" x14ac:dyDescent="0.2"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2:20" x14ac:dyDescent="0.2"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2:20" x14ac:dyDescent="0.2"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2:20" x14ac:dyDescent="0.2"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2:20" x14ac:dyDescent="0.2"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2:20" x14ac:dyDescent="0.2"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2:20" x14ac:dyDescent="0.2"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2:20" x14ac:dyDescent="0.2"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2:20" x14ac:dyDescent="0.2"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2:20" x14ac:dyDescent="0.2"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2:20" x14ac:dyDescent="0.2"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2:20" x14ac:dyDescent="0.2"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2:20" x14ac:dyDescent="0.2"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2:20" x14ac:dyDescent="0.2"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2:20" x14ac:dyDescent="0.2"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2:20" x14ac:dyDescent="0.2"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2:20" x14ac:dyDescent="0.2"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2:20" x14ac:dyDescent="0.2"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2:20" x14ac:dyDescent="0.2"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2:20" x14ac:dyDescent="0.2"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2:20" x14ac:dyDescent="0.2"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2:20" x14ac:dyDescent="0.2"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2:20" x14ac:dyDescent="0.2"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2:20" x14ac:dyDescent="0.2"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2:20" x14ac:dyDescent="0.2"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2:20" x14ac:dyDescent="0.2"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2:20" x14ac:dyDescent="0.2"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2:20" x14ac:dyDescent="0.2"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2:20" x14ac:dyDescent="0.2"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2:20" x14ac:dyDescent="0.2"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2:20" x14ac:dyDescent="0.2"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2:20" x14ac:dyDescent="0.2"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2:20" x14ac:dyDescent="0.2"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2:20" x14ac:dyDescent="0.2"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2:20" x14ac:dyDescent="0.2"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2:20" x14ac:dyDescent="0.2"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2:20" x14ac:dyDescent="0.2"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2:20" x14ac:dyDescent="0.2"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2:20" x14ac:dyDescent="0.2"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2:20" x14ac:dyDescent="0.2"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2:20" x14ac:dyDescent="0.2"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2:20" x14ac:dyDescent="0.2"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2:20" x14ac:dyDescent="0.2"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2:20" x14ac:dyDescent="0.2"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2:20" x14ac:dyDescent="0.2"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2:20" x14ac:dyDescent="0.2"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2:20" x14ac:dyDescent="0.2"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2:20" x14ac:dyDescent="0.2"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2:20" x14ac:dyDescent="0.2"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2:20" x14ac:dyDescent="0.2"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2:20" x14ac:dyDescent="0.2"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2:20" x14ac:dyDescent="0.2"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2:20" x14ac:dyDescent="0.2"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2:20" x14ac:dyDescent="0.2"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2:20" x14ac:dyDescent="0.2"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2:20" x14ac:dyDescent="0.2"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2:20" x14ac:dyDescent="0.2"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2:20" x14ac:dyDescent="0.2"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2:20" x14ac:dyDescent="0.2"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2:20" x14ac:dyDescent="0.2"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2:20" x14ac:dyDescent="0.2"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2:20" x14ac:dyDescent="0.2"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2:20" x14ac:dyDescent="0.2"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2:20" x14ac:dyDescent="0.2"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2:20" x14ac:dyDescent="0.2"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2:20" x14ac:dyDescent="0.2"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2:20" x14ac:dyDescent="0.2"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2:20" x14ac:dyDescent="0.2"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2:20" x14ac:dyDescent="0.2"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2:20" x14ac:dyDescent="0.2"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2:20" x14ac:dyDescent="0.2"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2:20" x14ac:dyDescent="0.2"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2:20" x14ac:dyDescent="0.2"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2:20" x14ac:dyDescent="0.2"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2:20" x14ac:dyDescent="0.2"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2:20" x14ac:dyDescent="0.2"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2:20" x14ac:dyDescent="0.2"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2:20" x14ac:dyDescent="0.2"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2:20" x14ac:dyDescent="0.2"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2:20" x14ac:dyDescent="0.2"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2:20" x14ac:dyDescent="0.2"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2:20" x14ac:dyDescent="0.2"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2:20" x14ac:dyDescent="0.2"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2:20" x14ac:dyDescent="0.2"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2:20" x14ac:dyDescent="0.2"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2:20" x14ac:dyDescent="0.2"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2:20" x14ac:dyDescent="0.2"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2:20" x14ac:dyDescent="0.2"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2:20" x14ac:dyDescent="0.2"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2:20" x14ac:dyDescent="0.2"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2:20" x14ac:dyDescent="0.2"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2:20" x14ac:dyDescent="0.2"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2:20" x14ac:dyDescent="0.2"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2:20" x14ac:dyDescent="0.2"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2:20" x14ac:dyDescent="0.2"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2:20" x14ac:dyDescent="0.2"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2:20" x14ac:dyDescent="0.2"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2:20" x14ac:dyDescent="0.2"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2:20" x14ac:dyDescent="0.2"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2:20" x14ac:dyDescent="0.2"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2:20" x14ac:dyDescent="0.2"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2:20" x14ac:dyDescent="0.2"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2:20" x14ac:dyDescent="0.2"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2:20" x14ac:dyDescent="0.2"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2:20" x14ac:dyDescent="0.2"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2:20" x14ac:dyDescent="0.2"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2:20" x14ac:dyDescent="0.2"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2:20" x14ac:dyDescent="0.2"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2:20" x14ac:dyDescent="0.2"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2:20" x14ac:dyDescent="0.2"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2:20" x14ac:dyDescent="0.2"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2:20" x14ac:dyDescent="0.2"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2:20" x14ac:dyDescent="0.2"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2:20" x14ac:dyDescent="0.2"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2:20" x14ac:dyDescent="0.2"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2:20" x14ac:dyDescent="0.2"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2:20" x14ac:dyDescent="0.2"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2:20" x14ac:dyDescent="0.2"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2:20" x14ac:dyDescent="0.2"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2:20" x14ac:dyDescent="0.2"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2:20" x14ac:dyDescent="0.2"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2:20" x14ac:dyDescent="0.2"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2:20" x14ac:dyDescent="0.2"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2:20" x14ac:dyDescent="0.2"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2:20" x14ac:dyDescent="0.2"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2:20" x14ac:dyDescent="0.2"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2:20" x14ac:dyDescent="0.2"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2:20" x14ac:dyDescent="0.2"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2:20" x14ac:dyDescent="0.2"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2:20" x14ac:dyDescent="0.2"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2:20" x14ac:dyDescent="0.2"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2:20" x14ac:dyDescent="0.2"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2:20" x14ac:dyDescent="0.2"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2:20" x14ac:dyDescent="0.2"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2:20" x14ac:dyDescent="0.2"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2:20" x14ac:dyDescent="0.2"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2:20" x14ac:dyDescent="0.2"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2:20" x14ac:dyDescent="0.2"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2:20" x14ac:dyDescent="0.2"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2:20" x14ac:dyDescent="0.2"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2:20" x14ac:dyDescent="0.2"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2:20" x14ac:dyDescent="0.2"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2:20" x14ac:dyDescent="0.2"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2:20" x14ac:dyDescent="0.2"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2:20" x14ac:dyDescent="0.2"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2:20" x14ac:dyDescent="0.2"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2:20" x14ac:dyDescent="0.2"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2:20" x14ac:dyDescent="0.2"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2:20" x14ac:dyDescent="0.2"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2:20" x14ac:dyDescent="0.2"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2:20" x14ac:dyDescent="0.2"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2:20" x14ac:dyDescent="0.2"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2:20" x14ac:dyDescent="0.2"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2:20" x14ac:dyDescent="0.2"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2:20" x14ac:dyDescent="0.2"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2:20" x14ac:dyDescent="0.2"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2:20" x14ac:dyDescent="0.2"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2:20" x14ac:dyDescent="0.2"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2:20" x14ac:dyDescent="0.2"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2:20" x14ac:dyDescent="0.2"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2:20" x14ac:dyDescent="0.2"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2:20" x14ac:dyDescent="0.2"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2:20" x14ac:dyDescent="0.2"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2:20" x14ac:dyDescent="0.2"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2:20" x14ac:dyDescent="0.2"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2:20" x14ac:dyDescent="0.2"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2:20" x14ac:dyDescent="0.2"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2:20" x14ac:dyDescent="0.2"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2:20" x14ac:dyDescent="0.2"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2:20" x14ac:dyDescent="0.2"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2:20" x14ac:dyDescent="0.2"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2:20" x14ac:dyDescent="0.2"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2:20" x14ac:dyDescent="0.2"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2:20" x14ac:dyDescent="0.2"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2:20" x14ac:dyDescent="0.2"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2:20" x14ac:dyDescent="0.2"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2:20" x14ac:dyDescent="0.2"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2:20" x14ac:dyDescent="0.2"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2:20" x14ac:dyDescent="0.2"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2:20" x14ac:dyDescent="0.2"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2:20" x14ac:dyDescent="0.2"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2:20" x14ac:dyDescent="0.2"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2:20" x14ac:dyDescent="0.2"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2:20" x14ac:dyDescent="0.2"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2:20" x14ac:dyDescent="0.2"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2:20" x14ac:dyDescent="0.2"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2:20" x14ac:dyDescent="0.2"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2:20" x14ac:dyDescent="0.2"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2:20" x14ac:dyDescent="0.2"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2:20" x14ac:dyDescent="0.2"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2:20" x14ac:dyDescent="0.2"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2:20" x14ac:dyDescent="0.2"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2:20" x14ac:dyDescent="0.2"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2:20" x14ac:dyDescent="0.2"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2:20" x14ac:dyDescent="0.2"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2:20" x14ac:dyDescent="0.2"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2:20" x14ac:dyDescent="0.2"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2:20" x14ac:dyDescent="0.2"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2:20" x14ac:dyDescent="0.2"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2:20" x14ac:dyDescent="0.2"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2:20" x14ac:dyDescent="0.2"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2:20" x14ac:dyDescent="0.2"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2:20" x14ac:dyDescent="0.2"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2:20" x14ac:dyDescent="0.2"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2:20" x14ac:dyDescent="0.2"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2:20" x14ac:dyDescent="0.2"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2:20" x14ac:dyDescent="0.2"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2:20" x14ac:dyDescent="0.2"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2:20" x14ac:dyDescent="0.2"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2:20" x14ac:dyDescent="0.2"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2:20" x14ac:dyDescent="0.2"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2:20" x14ac:dyDescent="0.2"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2:20" x14ac:dyDescent="0.2"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2:20" x14ac:dyDescent="0.2"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2:20" x14ac:dyDescent="0.2"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2:20" x14ac:dyDescent="0.2"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2:20" x14ac:dyDescent="0.2"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2:20" x14ac:dyDescent="0.2"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2:20" x14ac:dyDescent="0.2"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2:20" x14ac:dyDescent="0.2"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2:20" x14ac:dyDescent="0.2"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2:20" x14ac:dyDescent="0.2"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2:20" x14ac:dyDescent="0.2"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2:20" x14ac:dyDescent="0.2"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2:20" x14ac:dyDescent="0.2"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2:20" x14ac:dyDescent="0.2"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2:20" x14ac:dyDescent="0.2"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2:20" x14ac:dyDescent="0.2"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2:20" x14ac:dyDescent="0.2"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2:20" x14ac:dyDescent="0.2"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2:20" x14ac:dyDescent="0.2"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2:20" x14ac:dyDescent="0.2"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2:20" x14ac:dyDescent="0.2"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2:20" x14ac:dyDescent="0.2"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2:20" x14ac:dyDescent="0.2"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2:20" x14ac:dyDescent="0.2"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2:20" x14ac:dyDescent="0.2"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2:20" x14ac:dyDescent="0.2"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2:20" x14ac:dyDescent="0.2"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2:20" x14ac:dyDescent="0.2"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2:20" x14ac:dyDescent="0.2"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2:20" x14ac:dyDescent="0.2"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2:20" x14ac:dyDescent="0.2"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2:20" x14ac:dyDescent="0.2"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2:20" x14ac:dyDescent="0.2"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2:20" x14ac:dyDescent="0.2"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2:20" x14ac:dyDescent="0.2"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2:20" x14ac:dyDescent="0.2"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2:20" x14ac:dyDescent="0.2"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2:20" x14ac:dyDescent="0.2"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2:20" x14ac:dyDescent="0.2"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2:20" x14ac:dyDescent="0.2"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2:20" x14ac:dyDescent="0.2"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2:20" x14ac:dyDescent="0.2"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2:20" x14ac:dyDescent="0.2"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2:20" x14ac:dyDescent="0.2"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2:20" x14ac:dyDescent="0.2"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2:20" x14ac:dyDescent="0.2"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2:20" x14ac:dyDescent="0.2"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2:20" x14ac:dyDescent="0.2"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2:20" x14ac:dyDescent="0.2"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2:20" x14ac:dyDescent="0.2"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2:20" x14ac:dyDescent="0.2"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2:20" x14ac:dyDescent="0.2"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2:20" x14ac:dyDescent="0.2"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2:20" x14ac:dyDescent="0.2"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2:20" x14ac:dyDescent="0.2"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2:20" x14ac:dyDescent="0.2"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2:20" x14ac:dyDescent="0.2"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2:20" x14ac:dyDescent="0.2"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2:20" x14ac:dyDescent="0.2"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2:20" x14ac:dyDescent="0.2"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2:20" x14ac:dyDescent="0.2"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2:20" x14ac:dyDescent="0.2"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2:20" x14ac:dyDescent="0.2"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2:20" x14ac:dyDescent="0.2"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2:20" x14ac:dyDescent="0.2"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2:20" x14ac:dyDescent="0.2"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2:20" x14ac:dyDescent="0.2"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2:20" x14ac:dyDescent="0.2"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2:20" x14ac:dyDescent="0.2"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2:20" x14ac:dyDescent="0.2"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2:20" x14ac:dyDescent="0.2"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2:20" x14ac:dyDescent="0.2"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2:20" x14ac:dyDescent="0.2"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2:20" x14ac:dyDescent="0.2"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2:20" x14ac:dyDescent="0.2"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2:20" x14ac:dyDescent="0.2"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2:20" x14ac:dyDescent="0.2"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2:20" x14ac:dyDescent="0.2"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2:20" x14ac:dyDescent="0.2"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2:20" x14ac:dyDescent="0.2"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2:20" x14ac:dyDescent="0.2"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2:20" x14ac:dyDescent="0.2"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2:20" x14ac:dyDescent="0.2"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2:20" x14ac:dyDescent="0.2"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2:20" x14ac:dyDescent="0.2"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2:20" x14ac:dyDescent="0.2"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2:20" x14ac:dyDescent="0.2"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2:20" x14ac:dyDescent="0.2"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2:20" x14ac:dyDescent="0.2"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2:20" x14ac:dyDescent="0.2"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2:20" x14ac:dyDescent="0.2"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2:20" x14ac:dyDescent="0.2"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2:20" x14ac:dyDescent="0.2"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2:20" x14ac:dyDescent="0.2"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2:20" x14ac:dyDescent="0.2"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2:20" x14ac:dyDescent="0.2"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2:20" x14ac:dyDescent="0.2"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2:20" x14ac:dyDescent="0.2"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2:20" x14ac:dyDescent="0.2"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2:20" x14ac:dyDescent="0.2"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2:20" x14ac:dyDescent="0.2"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2:20" x14ac:dyDescent="0.2"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2:20" x14ac:dyDescent="0.2"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2:20" x14ac:dyDescent="0.2"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2:20" x14ac:dyDescent="0.2"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2:20" x14ac:dyDescent="0.2"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2:20" x14ac:dyDescent="0.2"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2:20" x14ac:dyDescent="0.2"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2:20" x14ac:dyDescent="0.2"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2:20" x14ac:dyDescent="0.2"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2:20" x14ac:dyDescent="0.2"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2:20" x14ac:dyDescent="0.2"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2:20" x14ac:dyDescent="0.2"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2:20" x14ac:dyDescent="0.2"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2:20" x14ac:dyDescent="0.2"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2:20" x14ac:dyDescent="0.2"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2:20" x14ac:dyDescent="0.2"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2:20" x14ac:dyDescent="0.2"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2:20" x14ac:dyDescent="0.2"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2:20" x14ac:dyDescent="0.2"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2:20" x14ac:dyDescent="0.2"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2:20" x14ac:dyDescent="0.2"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2:20" x14ac:dyDescent="0.2"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2:20" x14ac:dyDescent="0.2"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2:20" x14ac:dyDescent="0.2"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2:20" x14ac:dyDescent="0.2"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2:20" x14ac:dyDescent="0.2"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2:20" x14ac:dyDescent="0.2"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2:20" x14ac:dyDescent="0.2"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2:20" x14ac:dyDescent="0.2"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2:20" x14ac:dyDescent="0.2"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2:20" x14ac:dyDescent="0.2"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2:20" x14ac:dyDescent="0.2"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2:20" x14ac:dyDescent="0.2"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2:20" x14ac:dyDescent="0.2"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2:20" x14ac:dyDescent="0.2"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2:20" x14ac:dyDescent="0.2"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2:20" x14ac:dyDescent="0.2"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2:20" x14ac:dyDescent="0.2"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2:20" x14ac:dyDescent="0.2"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2:20" x14ac:dyDescent="0.2"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2:20" x14ac:dyDescent="0.2"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2:20" x14ac:dyDescent="0.2"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2:20" x14ac:dyDescent="0.2"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2:20" x14ac:dyDescent="0.2"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2:20" x14ac:dyDescent="0.2"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2:20" x14ac:dyDescent="0.2"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2:20" x14ac:dyDescent="0.2"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2:20" x14ac:dyDescent="0.2"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2:20" x14ac:dyDescent="0.2"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2:20" x14ac:dyDescent="0.2"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2:20" x14ac:dyDescent="0.2"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2:20" x14ac:dyDescent="0.2"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2:20" x14ac:dyDescent="0.2"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2:20" x14ac:dyDescent="0.2"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2:20" x14ac:dyDescent="0.2"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2:20" x14ac:dyDescent="0.2"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2:20" x14ac:dyDescent="0.2"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2:20" x14ac:dyDescent="0.2"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2:20" x14ac:dyDescent="0.2"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2:20" x14ac:dyDescent="0.2"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2:20" x14ac:dyDescent="0.2"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2:20" x14ac:dyDescent="0.2"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2:20" x14ac:dyDescent="0.2"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2:20" x14ac:dyDescent="0.2"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2:20" x14ac:dyDescent="0.2"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2:20" x14ac:dyDescent="0.2"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2:20" x14ac:dyDescent="0.2"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2:20" x14ac:dyDescent="0.2"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2:20" x14ac:dyDescent="0.2"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2:20" x14ac:dyDescent="0.2"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2:20" x14ac:dyDescent="0.2"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2:20" x14ac:dyDescent="0.2"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2:20" x14ac:dyDescent="0.2"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2:20" x14ac:dyDescent="0.2"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2:20" x14ac:dyDescent="0.2"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2:20" x14ac:dyDescent="0.2"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2:20" x14ac:dyDescent="0.2"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  <row r="2009" spans="2:20" x14ac:dyDescent="0.2"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</row>
    <row r="2010" spans="2:20" x14ac:dyDescent="0.2"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</row>
    <row r="2011" spans="2:20" x14ac:dyDescent="0.2"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</row>
    <row r="2012" spans="2:20" x14ac:dyDescent="0.2"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</row>
    <row r="2013" spans="2:20" x14ac:dyDescent="0.2"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</row>
    <row r="2014" spans="2:20" x14ac:dyDescent="0.2"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</row>
    <row r="2015" spans="2:20" x14ac:dyDescent="0.2"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</row>
    <row r="2016" spans="2:20" x14ac:dyDescent="0.2"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</row>
    <row r="2017" spans="2:20" x14ac:dyDescent="0.2"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</row>
    <row r="2018" spans="2:20" x14ac:dyDescent="0.2"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</row>
    <row r="2019" spans="2:20" x14ac:dyDescent="0.2"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</row>
    <row r="2020" spans="2:20" x14ac:dyDescent="0.2"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</row>
    <row r="2021" spans="2:20" x14ac:dyDescent="0.2"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</row>
    <row r="2022" spans="2:20" x14ac:dyDescent="0.2"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</row>
    <row r="2023" spans="2:20" x14ac:dyDescent="0.2"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</row>
    <row r="2024" spans="2:20" x14ac:dyDescent="0.2"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</row>
    <row r="2025" spans="2:20" x14ac:dyDescent="0.2"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</row>
    <row r="2026" spans="2:20" x14ac:dyDescent="0.2"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</row>
    <row r="2027" spans="2:20" x14ac:dyDescent="0.2"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</row>
    <row r="2028" spans="2:20" x14ac:dyDescent="0.2"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</row>
    <row r="2029" spans="2:20" x14ac:dyDescent="0.2"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</row>
    <row r="2030" spans="2:20" x14ac:dyDescent="0.2"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</row>
    <row r="2031" spans="2:20" x14ac:dyDescent="0.2"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</row>
    <row r="2032" spans="2:20" x14ac:dyDescent="0.2"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</row>
    <row r="2033" spans="2:20" x14ac:dyDescent="0.2"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</row>
    <row r="2034" spans="2:20" x14ac:dyDescent="0.2"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</row>
    <row r="2035" spans="2:20" x14ac:dyDescent="0.2"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</row>
    <row r="2036" spans="2:20" x14ac:dyDescent="0.2"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</row>
    <row r="2037" spans="2:20" x14ac:dyDescent="0.2"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</row>
    <row r="2038" spans="2:20" x14ac:dyDescent="0.2"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</row>
    <row r="2039" spans="2:20" x14ac:dyDescent="0.2"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</row>
    <row r="2040" spans="2:20" x14ac:dyDescent="0.2"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</row>
    <row r="2041" spans="2:20" x14ac:dyDescent="0.2"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</row>
    <row r="2042" spans="2:20" x14ac:dyDescent="0.2"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</row>
    <row r="2043" spans="2:20" x14ac:dyDescent="0.2"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</row>
    <row r="2044" spans="2:20" x14ac:dyDescent="0.2"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</row>
    <row r="2045" spans="2:20" x14ac:dyDescent="0.2"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</row>
    <row r="2046" spans="2:20" x14ac:dyDescent="0.2"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</row>
    <row r="2047" spans="2:20" x14ac:dyDescent="0.2"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</row>
    <row r="2048" spans="2:20" x14ac:dyDescent="0.2"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</row>
    <row r="2049" spans="2:20" x14ac:dyDescent="0.2"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</row>
    <row r="2050" spans="2:20" x14ac:dyDescent="0.2"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</row>
    <row r="2051" spans="2:20" x14ac:dyDescent="0.2"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</row>
    <row r="2052" spans="2:20" x14ac:dyDescent="0.2"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</row>
    <row r="2053" spans="2:20" x14ac:dyDescent="0.2"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</row>
    <row r="2054" spans="2:20" x14ac:dyDescent="0.2"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</row>
    <row r="2055" spans="2:20" x14ac:dyDescent="0.2"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</row>
    <row r="2056" spans="2:20" x14ac:dyDescent="0.2"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</row>
    <row r="2057" spans="2:20" x14ac:dyDescent="0.2"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</row>
    <row r="2058" spans="2:20" x14ac:dyDescent="0.2"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</row>
    <row r="2059" spans="2:20" x14ac:dyDescent="0.2"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</row>
    <row r="2060" spans="2:20" x14ac:dyDescent="0.2"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</row>
    <row r="2061" spans="2:20" x14ac:dyDescent="0.2"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</row>
    <row r="2062" spans="2:20" x14ac:dyDescent="0.2"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</row>
    <row r="2063" spans="2:20" x14ac:dyDescent="0.2"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</row>
    <row r="2064" spans="2:20" x14ac:dyDescent="0.2"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</row>
    <row r="2065" spans="2:20" x14ac:dyDescent="0.2"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</row>
    <row r="2066" spans="2:20" x14ac:dyDescent="0.2"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</row>
    <row r="2067" spans="2:20" x14ac:dyDescent="0.2"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</row>
    <row r="2068" spans="2:20" x14ac:dyDescent="0.2"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</row>
    <row r="2069" spans="2:20" x14ac:dyDescent="0.2"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</row>
    <row r="2070" spans="2:20" x14ac:dyDescent="0.2"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</row>
    <row r="2071" spans="2:20" x14ac:dyDescent="0.2"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</row>
    <row r="2072" spans="2:20" x14ac:dyDescent="0.2"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</row>
    <row r="2073" spans="2:20" x14ac:dyDescent="0.2"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</row>
    <row r="2074" spans="2:20" x14ac:dyDescent="0.2"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</row>
    <row r="2075" spans="2:20" x14ac:dyDescent="0.2"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</row>
    <row r="2076" spans="2:20" x14ac:dyDescent="0.2"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</row>
    <row r="2077" spans="2:20" x14ac:dyDescent="0.2"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</row>
    <row r="2078" spans="2:20" x14ac:dyDescent="0.2"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</row>
    <row r="2079" spans="2:20" x14ac:dyDescent="0.2"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</row>
    <row r="2080" spans="2:20" x14ac:dyDescent="0.2"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</row>
    <row r="2081" spans="2:20" x14ac:dyDescent="0.2"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</row>
    <row r="2082" spans="2:20" x14ac:dyDescent="0.2"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</row>
    <row r="2083" spans="2:20" x14ac:dyDescent="0.2"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</row>
    <row r="2084" spans="2:20" x14ac:dyDescent="0.2"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</row>
    <row r="2085" spans="2:20" x14ac:dyDescent="0.2"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</row>
    <row r="2086" spans="2:20" x14ac:dyDescent="0.2"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</row>
    <row r="2087" spans="2:20" x14ac:dyDescent="0.2"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</row>
    <row r="2088" spans="2:20" x14ac:dyDescent="0.2"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</row>
    <row r="2089" spans="2:20" x14ac:dyDescent="0.2"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</row>
    <row r="2090" spans="2:20" x14ac:dyDescent="0.2"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</row>
    <row r="2091" spans="2:20" x14ac:dyDescent="0.2"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</row>
    <row r="2092" spans="2:20" x14ac:dyDescent="0.2"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</row>
    <row r="2093" spans="2:20" x14ac:dyDescent="0.2"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</row>
    <row r="2094" spans="2:20" x14ac:dyDescent="0.2"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</row>
    <row r="2095" spans="2:20" x14ac:dyDescent="0.2"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</row>
    <row r="2096" spans="2:20" x14ac:dyDescent="0.2"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</row>
    <row r="2097" spans="2:20" x14ac:dyDescent="0.2"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</row>
    <row r="2098" spans="2:20" x14ac:dyDescent="0.2"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</row>
    <row r="2099" spans="2:20" x14ac:dyDescent="0.2"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</row>
    <row r="2100" spans="2:20" x14ac:dyDescent="0.2"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</row>
    <row r="2101" spans="2:20" x14ac:dyDescent="0.2"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</row>
    <row r="2102" spans="2:20" x14ac:dyDescent="0.2"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</row>
    <row r="2103" spans="2:20" x14ac:dyDescent="0.2"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</row>
    <row r="2104" spans="2:20" x14ac:dyDescent="0.2"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</row>
    <row r="2105" spans="2:20" x14ac:dyDescent="0.2"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</row>
    <row r="2106" spans="2:20" x14ac:dyDescent="0.2"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</row>
    <row r="2107" spans="2:20" x14ac:dyDescent="0.2"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</row>
    <row r="2108" spans="2:20" x14ac:dyDescent="0.2"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</row>
    <row r="2109" spans="2:20" x14ac:dyDescent="0.2"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</row>
    <row r="2110" spans="2:20" x14ac:dyDescent="0.2"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</row>
    <row r="2111" spans="2:20" x14ac:dyDescent="0.2"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</row>
    <row r="2112" spans="2:20" x14ac:dyDescent="0.2"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</row>
    <row r="2113" spans="2:20" x14ac:dyDescent="0.2"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</row>
    <row r="2114" spans="2:20" x14ac:dyDescent="0.2"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</row>
    <row r="2115" spans="2:20" x14ac:dyDescent="0.2"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</row>
    <row r="2116" spans="2:20" x14ac:dyDescent="0.2"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</row>
    <row r="2117" spans="2:20" x14ac:dyDescent="0.2"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</row>
    <row r="2118" spans="2:20" x14ac:dyDescent="0.2"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</row>
    <row r="2119" spans="2:20" x14ac:dyDescent="0.2"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</row>
    <row r="2120" spans="2:20" x14ac:dyDescent="0.2"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</row>
    <row r="2121" spans="2:20" x14ac:dyDescent="0.2"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</row>
    <row r="2122" spans="2:20" x14ac:dyDescent="0.2"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</row>
    <row r="2123" spans="2:20" x14ac:dyDescent="0.2"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</row>
    <row r="2124" spans="2:20" x14ac:dyDescent="0.2"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</row>
    <row r="2125" spans="2:20" x14ac:dyDescent="0.2"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</row>
    <row r="2126" spans="2:20" x14ac:dyDescent="0.2"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</row>
    <row r="2127" spans="2:20" x14ac:dyDescent="0.2"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</row>
    <row r="2128" spans="2:20" x14ac:dyDescent="0.2"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</row>
    <row r="2129" spans="2:20" x14ac:dyDescent="0.2"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</row>
    <row r="2130" spans="2:20" x14ac:dyDescent="0.2"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</row>
    <row r="2131" spans="2:20" x14ac:dyDescent="0.2"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</row>
    <row r="2132" spans="2:20" x14ac:dyDescent="0.2"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</row>
    <row r="2133" spans="2:20" x14ac:dyDescent="0.2"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</row>
    <row r="2134" spans="2:20" x14ac:dyDescent="0.2"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</row>
    <row r="2135" spans="2:20" x14ac:dyDescent="0.2"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</row>
    <row r="2136" spans="2:20" x14ac:dyDescent="0.2"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</row>
    <row r="2137" spans="2:20" x14ac:dyDescent="0.2"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</row>
    <row r="2138" spans="2:20" x14ac:dyDescent="0.2"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</row>
    <row r="2139" spans="2:20" x14ac:dyDescent="0.2"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</row>
    <row r="2140" spans="2:20" x14ac:dyDescent="0.2"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</row>
    <row r="2141" spans="2:20" x14ac:dyDescent="0.2"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</row>
    <row r="2142" spans="2:20" x14ac:dyDescent="0.2"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</row>
    <row r="2143" spans="2:20" x14ac:dyDescent="0.2"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</row>
    <row r="2144" spans="2:20" x14ac:dyDescent="0.2"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</row>
    <row r="2145" spans="2:20" x14ac:dyDescent="0.2"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</row>
    <row r="2146" spans="2:20" x14ac:dyDescent="0.2"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</row>
    <row r="2147" spans="2:20" x14ac:dyDescent="0.2"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</row>
    <row r="2148" spans="2:20" x14ac:dyDescent="0.2"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</row>
    <row r="2149" spans="2:20" x14ac:dyDescent="0.2"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</row>
    <row r="2150" spans="2:20" x14ac:dyDescent="0.2"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</row>
    <row r="2151" spans="2:20" x14ac:dyDescent="0.2"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</row>
    <row r="2152" spans="2:20" x14ac:dyDescent="0.2"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</row>
    <row r="2153" spans="2:20" x14ac:dyDescent="0.2"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</row>
    <row r="2154" spans="2:20" x14ac:dyDescent="0.2"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</row>
    <row r="2155" spans="2:20" x14ac:dyDescent="0.2"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</row>
    <row r="2156" spans="2:20" x14ac:dyDescent="0.2"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</row>
    <row r="2157" spans="2:20" x14ac:dyDescent="0.2"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</row>
    <row r="2158" spans="2:20" x14ac:dyDescent="0.2"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</row>
    <row r="2159" spans="2:20" x14ac:dyDescent="0.2"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</row>
    <row r="2160" spans="2:20" x14ac:dyDescent="0.2"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</row>
    <row r="2161" spans="2:20" x14ac:dyDescent="0.2"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</row>
    <row r="2162" spans="2:20" x14ac:dyDescent="0.2"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</row>
    <row r="2163" spans="2:20" x14ac:dyDescent="0.2"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</row>
    <row r="2164" spans="2:20" x14ac:dyDescent="0.2"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</row>
    <row r="2165" spans="2:20" x14ac:dyDescent="0.2"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</row>
    <row r="2166" spans="2:20" x14ac:dyDescent="0.2"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</row>
    <row r="2167" spans="2:20" x14ac:dyDescent="0.2"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</row>
    <row r="2168" spans="2:20" x14ac:dyDescent="0.2"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</row>
    <row r="2169" spans="2:20" x14ac:dyDescent="0.2"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</row>
    <row r="2170" spans="2:20" x14ac:dyDescent="0.2"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</row>
    <row r="2171" spans="2:20" x14ac:dyDescent="0.2"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</row>
    <row r="2172" spans="2:20" x14ac:dyDescent="0.2"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</row>
    <row r="2173" spans="2:20" x14ac:dyDescent="0.2"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</row>
    <row r="2174" spans="2:20" x14ac:dyDescent="0.2"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</row>
    <row r="2175" spans="2:20" x14ac:dyDescent="0.2"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</row>
    <row r="2176" spans="2:20" x14ac:dyDescent="0.2"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</row>
    <row r="2177" spans="2:20" x14ac:dyDescent="0.2"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</row>
    <row r="2178" spans="2:20" x14ac:dyDescent="0.2"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</row>
    <row r="2179" spans="2:20" x14ac:dyDescent="0.2"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</row>
    <row r="2180" spans="2:20" x14ac:dyDescent="0.2"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</row>
    <row r="2181" spans="2:20" x14ac:dyDescent="0.2"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</row>
    <row r="2182" spans="2:20" x14ac:dyDescent="0.2"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</row>
    <row r="2183" spans="2:20" x14ac:dyDescent="0.2"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</row>
    <row r="2184" spans="2:20" x14ac:dyDescent="0.2"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</row>
    <row r="2185" spans="2:20" x14ac:dyDescent="0.2"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</row>
    <row r="2186" spans="2:20" x14ac:dyDescent="0.2"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</row>
    <row r="2187" spans="2:20" x14ac:dyDescent="0.2"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</row>
    <row r="2188" spans="2:20" x14ac:dyDescent="0.2"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</row>
    <row r="2189" spans="2:20" x14ac:dyDescent="0.2"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</row>
    <row r="2190" spans="2:20" x14ac:dyDescent="0.2"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</row>
    <row r="2191" spans="2:20" x14ac:dyDescent="0.2"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</row>
    <row r="2192" spans="2:20" x14ac:dyDescent="0.2"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</row>
    <row r="2193" spans="2:20" x14ac:dyDescent="0.2"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</row>
    <row r="2194" spans="2:20" x14ac:dyDescent="0.2"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</row>
    <row r="2195" spans="2:20" x14ac:dyDescent="0.2"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</row>
    <row r="2196" spans="2:20" x14ac:dyDescent="0.2"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</row>
    <row r="2197" spans="2:20" x14ac:dyDescent="0.2"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</row>
    <row r="2198" spans="2:20" x14ac:dyDescent="0.2"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</row>
    <row r="2199" spans="2:20" x14ac:dyDescent="0.2"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</row>
    <row r="2200" spans="2:20" x14ac:dyDescent="0.2"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</row>
    <row r="2201" spans="2:20" x14ac:dyDescent="0.2"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</row>
    <row r="2202" spans="2:20" x14ac:dyDescent="0.2"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</row>
    <row r="2203" spans="2:20" x14ac:dyDescent="0.2"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</row>
    <row r="2204" spans="2:20" x14ac:dyDescent="0.2"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</row>
    <row r="2205" spans="2:20" x14ac:dyDescent="0.2"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</row>
    <row r="2206" spans="2:20" x14ac:dyDescent="0.2"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</row>
    <row r="2207" spans="2:20" x14ac:dyDescent="0.2"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</row>
    <row r="2208" spans="2:20" x14ac:dyDescent="0.2"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</row>
    <row r="2209" spans="2:20" x14ac:dyDescent="0.2"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</row>
    <row r="2210" spans="2:20" x14ac:dyDescent="0.2"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</row>
    <row r="2211" spans="2:20" x14ac:dyDescent="0.2"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</row>
    <row r="2212" spans="2:20" x14ac:dyDescent="0.2"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</row>
    <row r="2213" spans="2:20" x14ac:dyDescent="0.2"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</row>
    <row r="2214" spans="2:20" x14ac:dyDescent="0.2"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</row>
    <row r="2215" spans="2:20" x14ac:dyDescent="0.2"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</row>
    <row r="2216" spans="2:20" x14ac:dyDescent="0.2"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</row>
    <row r="2217" spans="2:20" x14ac:dyDescent="0.2"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</row>
    <row r="2218" spans="2:20" x14ac:dyDescent="0.2"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</row>
    <row r="2219" spans="2:20" x14ac:dyDescent="0.2"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</row>
    <row r="2220" spans="2:20" x14ac:dyDescent="0.2"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</row>
    <row r="2221" spans="2:20" x14ac:dyDescent="0.2"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</row>
    <row r="2222" spans="2:20" x14ac:dyDescent="0.2"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</row>
    <row r="2223" spans="2:20" x14ac:dyDescent="0.2"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</row>
    <row r="2224" spans="2:20" x14ac:dyDescent="0.2"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</row>
    <row r="2225" spans="2:20" x14ac:dyDescent="0.2"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</row>
    <row r="2226" spans="2:20" x14ac:dyDescent="0.2"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</row>
    <row r="2227" spans="2:20" x14ac:dyDescent="0.2"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</row>
    <row r="2228" spans="2:20" x14ac:dyDescent="0.2"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</row>
    <row r="2229" spans="2:20" x14ac:dyDescent="0.2"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</row>
    <row r="2230" spans="2:20" x14ac:dyDescent="0.2"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</row>
    <row r="2231" spans="2:20" x14ac:dyDescent="0.2"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</row>
    <row r="2232" spans="2:20" x14ac:dyDescent="0.2"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</row>
    <row r="2233" spans="2:20" x14ac:dyDescent="0.2"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</row>
    <row r="2234" spans="2:20" x14ac:dyDescent="0.2"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</row>
    <row r="2235" spans="2:20" x14ac:dyDescent="0.2"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</row>
    <row r="2236" spans="2:20" x14ac:dyDescent="0.2"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</row>
    <row r="2237" spans="2:20" x14ac:dyDescent="0.2"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</row>
    <row r="2238" spans="2:20" x14ac:dyDescent="0.2"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</row>
    <row r="2239" spans="2:20" x14ac:dyDescent="0.2"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</row>
    <row r="2240" spans="2:20" x14ac:dyDescent="0.2"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</row>
    <row r="2241" spans="2:20" x14ac:dyDescent="0.2"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</row>
    <row r="2242" spans="2:20" x14ac:dyDescent="0.2"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</row>
    <row r="2243" spans="2:20" x14ac:dyDescent="0.2"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</row>
    <row r="2244" spans="2:20" x14ac:dyDescent="0.2"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</row>
    <row r="2245" spans="2:20" x14ac:dyDescent="0.2"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</row>
    <row r="2246" spans="2:20" x14ac:dyDescent="0.2"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</row>
    <row r="2247" spans="2:20" x14ac:dyDescent="0.2"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</row>
    <row r="2248" spans="2:20" x14ac:dyDescent="0.2"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</row>
    <row r="2249" spans="2:20" x14ac:dyDescent="0.2"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</row>
    <row r="2250" spans="2:20" x14ac:dyDescent="0.2"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</row>
    <row r="2251" spans="2:20" x14ac:dyDescent="0.2"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</row>
    <row r="2252" spans="2:20" x14ac:dyDescent="0.2"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</row>
    <row r="2253" spans="2:20" x14ac:dyDescent="0.2"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</row>
    <row r="2254" spans="2:20" x14ac:dyDescent="0.2"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</row>
    <row r="2255" spans="2:20" x14ac:dyDescent="0.2"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</row>
    <row r="2256" spans="2:20" x14ac:dyDescent="0.2"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</row>
    <row r="2257" spans="2:20" x14ac:dyDescent="0.2"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</row>
    <row r="2258" spans="2:20" x14ac:dyDescent="0.2"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</row>
    <row r="2259" spans="2:20" x14ac:dyDescent="0.2"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</row>
    <row r="2260" spans="2:20" x14ac:dyDescent="0.2"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</row>
    <row r="2261" spans="2:20" x14ac:dyDescent="0.2"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</row>
    <row r="2262" spans="2:20" x14ac:dyDescent="0.2"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</row>
    <row r="2263" spans="2:20" x14ac:dyDescent="0.2"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</row>
    <row r="2264" spans="2:20" x14ac:dyDescent="0.2"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</row>
    <row r="2265" spans="2:20" x14ac:dyDescent="0.2"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</row>
    <row r="2266" spans="2:20" x14ac:dyDescent="0.2"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</row>
    <row r="2267" spans="2:20" x14ac:dyDescent="0.2"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</row>
    <row r="2268" spans="2:20" x14ac:dyDescent="0.2"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</row>
    <row r="2269" spans="2:20" x14ac:dyDescent="0.2"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</row>
    <row r="2270" spans="2:20" x14ac:dyDescent="0.2"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</row>
    <row r="2271" spans="2:20" x14ac:dyDescent="0.2"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</row>
    <row r="2272" spans="2:20" x14ac:dyDescent="0.2"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</row>
    <row r="2273" spans="2:20" x14ac:dyDescent="0.2"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</row>
    <row r="2274" spans="2:20" x14ac:dyDescent="0.2"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</row>
    <row r="2275" spans="2:20" x14ac:dyDescent="0.2"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</row>
    <row r="2276" spans="2:20" x14ac:dyDescent="0.2"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</row>
    <row r="2277" spans="2:20" x14ac:dyDescent="0.2"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</row>
    <row r="2278" spans="2:20" x14ac:dyDescent="0.2"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</row>
    <row r="2279" spans="2:20" x14ac:dyDescent="0.2"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</row>
    <row r="2280" spans="2:20" x14ac:dyDescent="0.2"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</row>
    <row r="2281" spans="2:20" x14ac:dyDescent="0.2"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</row>
    <row r="2282" spans="2:20" x14ac:dyDescent="0.2"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</row>
    <row r="2283" spans="2:20" x14ac:dyDescent="0.2"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</row>
    <row r="2284" spans="2:20" x14ac:dyDescent="0.2"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</row>
    <row r="2285" spans="2:20" x14ac:dyDescent="0.2"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</row>
    <row r="2286" spans="2:20" x14ac:dyDescent="0.2"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</row>
    <row r="2287" spans="2:20" x14ac:dyDescent="0.2"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</row>
    <row r="2288" spans="2:20" x14ac:dyDescent="0.2"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</row>
    <row r="2289" spans="2:20" x14ac:dyDescent="0.2"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</row>
    <row r="2290" spans="2:20" x14ac:dyDescent="0.2"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</row>
    <row r="2291" spans="2:20" x14ac:dyDescent="0.2"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</row>
    <row r="2292" spans="2:20" x14ac:dyDescent="0.2"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</row>
    <row r="2293" spans="2:20" x14ac:dyDescent="0.2"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</row>
    <row r="2294" spans="2:20" x14ac:dyDescent="0.2"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</row>
    <row r="2295" spans="2:20" x14ac:dyDescent="0.2"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</row>
    <row r="2296" spans="2:20" x14ac:dyDescent="0.2"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</row>
    <row r="2297" spans="2:20" x14ac:dyDescent="0.2"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</row>
    <row r="2298" spans="2:20" x14ac:dyDescent="0.2"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</row>
    <row r="2299" spans="2:20" x14ac:dyDescent="0.2"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</row>
    <row r="2300" spans="2:20" x14ac:dyDescent="0.2"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</row>
    <row r="2301" spans="2:20" x14ac:dyDescent="0.2"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</row>
    <row r="2302" spans="2:20" x14ac:dyDescent="0.2"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</row>
    <row r="2303" spans="2:20" x14ac:dyDescent="0.2"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</row>
    <row r="2304" spans="2:20" x14ac:dyDescent="0.2"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</row>
    <row r="2305" spans="2:20" x14ac:dyDescent="0.2"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</row>
    <row r="2306" spans="2:20" x14ac:dyDescent="0.2"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</row>
    <row r="2307" spans="2:20" x14ac:dyDescent="0.2"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</row>
    <row r="2308" spans="2:20" x14ac:dyDescent="0.2"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</row>
    <row r="2309" spans="2:20" x14ac:dyDescent="0.2"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</row>
    <row r="2310" spans="2:20" x14ac:dyDescent="0.2"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</row>
    <row r="2311" spans="2:20" x14ac:dyDescent="0.2"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</row>
    <row r="2312" spans="2:20" x14ac:dyDescent="0.2"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</row>
    <row r="2313" spans="2:20" x14ac:dyDescent="0.2"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</row>
    <row r="2314" spans="2:20" x14ac:dyDescent="0.2"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</row>
    <row r="2315" spans="2:20" x14ac:dyDescent="0.2"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</row>
    <row r="2316" spans="2:20" x14ac:dyDescent="0.2"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</row>
    <row r="2317" spans="2:20" x14ac:dyDescent="0.2"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</row>
    <row r="2318" spans="2:20" x14ac:dyDescent="0.2"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</row>
    <row r="2319" spans="2:20" x14ac:dyDescent="0.2"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</row>
    <row r="2320" spans="2:20" x14ac:dyDescent="0.2"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</row>
    <row r="2321" spans="2:20" x14ac:dyDescent="0.2"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</row>
    <row r="2322" spans="2:20" x14ac:dyDescent="0.2"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</row>
    <row r="2323" spans="2:20" x14ac:dyDescent="0.2"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</row>
    <row r="2324" spans="2:20" x14ac:dyDescent="0.2"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</row>
    <row r="2325" spans="2:20" x14ac:dyDescent="0.2"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</row>
    <row r="2326" spans="2:20" x14ac:dyDescent="0.2"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</row>
    <row r="2327" spans="2:20" x14ac:dyDescent="0.2"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</row>
    <row r="2328" spans="2:20" x14ac:dyDescent="0.2"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</row>
    <row r="2329" spans="2:20" x14ac:dyDescent="0.2"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</row>
    <row r="2330" spans="2:20" x14ac:dyDescent="0.2"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</row>
    <row r="2331" spans="2:20" x14ac:dyDescent="0.2"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</row>
    <row r="2332" spans="2:20" x14ac:dyDescent="0.2"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</row>
    <row r="2333" spans="2:20" x14ac:dyDescent="0.2"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</row>
    <row r="2334" spans="2:20" x14ac:dyDescent="0.2"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</row>
    <row r="2335" spans="2:20" x14ac:dyDescent="0.2"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</row>
    <row r="2336" spans="2:20" x14ac:dyDescent="0.2"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</row>
    <row r="2337" spans="2:20" x14ac:dyDescent="0.2"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</row>
    <row r="2338" spans="2:20" x14ac:dyDescent="0.2"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</row>
    <row r="2339" spans="2:20" x14ac:dyDescent="0.2"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</row>
    <row r="2340" spans="2:20" x14ac:dyDescent="0.2"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</row>
    <row r="2341" spans="2:20" x14ac:dyDescent="0.2"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</row>
    <row r="2342" spans="2:20" x14ac:dyDescent="0.2"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</row>
    <row r="2343" spans="2:20" x14ac:dyDescent="0.2"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</row>
    <row r="2344" spans="2:20" x14ac:dyDescent="0.2"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</row>
    <row r="2345" spans="2:20" x14ac:dyDescent="0.2"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</row>
    <row r="2346" spans="2:20" x14ac:dyDescent="0.2"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</row>
    <row r="2347" spans="2:20" x14ac:dyDescent="0.2"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</row>
    <row r="2348" spans="2:20" x14ac:dyDescent="0.2"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</row>
    <row r="2349" spans="2:20" x14ac:dyDescent="0.2"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</row>
    <row r="2350" spans="2:20" x14ac:dyDescent="0.2"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</row>
    <row r="2351" spans="2:20" x14ac:dyDescent="0.2"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</row>
    <row r="2352" spans="2:20" x14ac:dyDescent="0.2"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</row>
    <row r="2353" spans="2:20" x14ac:dyDescent="0.2"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</row>
    <row r="2354" spans="2:20" x14ac:dyDescent="0.2"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</row>
    <row r="2355" spans="2:20" x14ac:dyDescent="0.2"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</row>
    <row r="2356" spans="2:20" x14ac:dyDescent="0.2"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</row>
    <row r="2357" spans="2:20" x14ac:dyDescent="0.2"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</row>
    <row r="2358" spans="2:20" x14ac:dyDescent="0.2"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</row>
    <row r="2359" spans="2:20" x14ac:dyDescent="0.2"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</row>
    <row r="2360" spans="2:20" x14ac:dyDescent="0.2"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</row>
    <row r="2361" spans="2:20" x14ac:dyDescent="0.2"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</row>
    <row r="2362" spans="2:20" x14ac:dyDescent="0.2"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</row>
    <row r="2363" spans="2:20" x14ac:dyDescent="0.2"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</row>
    <row r="2364" spans="2:20" x14ac:dyDescent="0.2"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</row>
    <row r="2365" spans="2:20" x14ac:dyDescent="0.2"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</row>
    <row r="2366" spans="2:20" x14ac:dyDescent="0.2"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</row>
    <row r="2367" spans="2:20" x14ac:dyDescent="0.2"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</row>
    <row r="2368" spans="2:20" x14ac:dyDescent="0.2"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</row>
    <row r="2369" spans="2:20" x14ac:dyDescent="0.2"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</row>
    <row r="2370" spans="2:20" x14ac:dyDescent="0.2"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</row>
    <row r="2371" spans="2:20" x14ac:dyDescent="0.2"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</row>
    <row r="2372" spans="2:20" x14ac:dyDescent="0.2"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</row>
    <row r="2373" spans="2:20" x14ac:dyDescent="0.2"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</row>
    <row r="2374" spans="2:20" x14ac:dyDescent="0.2"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</row>
    <row r="2375" spans="2:20" x14ac:dyDescent="0.2"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</row>
    <row r="2376" spans="2:20" x14ac:dyDescent="0.2"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</row>
    <row r="2377" spans="2:20" x14ac:dyDescent="0.2"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</row>
    <row r="2378" spans="2:20" x14ac:dyDescent="0.2"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</row>
    <row r="2379" spans="2:20" x14ac:dyDescent="0.2"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</row>
    <row r="2380" spans="2:20" x14ac:dyDescent="0.2"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</row>
    <row r="2381" spans="2:20" x14ac:dyDescent="0.2"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</row>
    <row r="2382" spans="2:20" x14ac:dyDescent="0.2"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</row>
    <row r="2383" spans="2:20" x14ac:dyDescent="0.2"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</row>
    <row r="2384" spans="2:20" x14ac:dyDescent="0.2"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</row>
    <row r="2385" spans="2:20" x14ac:dyDescent="0.2"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</row>
    <row r="2386" spans="2:20" x14ac:dyDescent="0.2"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</row>
    <row r="2387" spans="2:20" x14ac:dyDescent="0.2"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</row>
    <row r="2388" spans="2:20" x14ac:dyDescent="0.2"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</row>
    <row r="2389" spans="2:20" x14ac:dyDescent="0.2"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</row>
    <row r="2390" spans="2:20" x14ac:dyDescent="0.2"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</row>
    <row r="2391" spans="2:20" x14ac:dyDescent="0.2"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</row>
    <row r="2392" spans="2:20" x14ac:dyDescent="0.2"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</row>
    <row r="2393" spans="2:20" x14ac:dyDescent="0.2"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</row>
    <row r="2394" spans="2:20" x14ac:dyDescent="0.2"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</row>
    <row r="2395" spans="2:20" x14ac:dyDescent="0.2"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</row>
    <row r="2396" spans="2:20" x14ac:dyDescent="0.2"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</row>
    <row r="2397" spans="2:20" x14ac:dyDescent="0.2"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</row>
    <row r="2398" spans="2:20" x14ac:dyDescent="0.2"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</row>
    <row r="2399" spans="2:20" x14ac:dyDescent="0.2"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</row>
    <row r="2400" spans="2:20" x14ac:dyDescent="0.2"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</row>
    <row r="2401" spans="2:20" x14ac:dyDescent="0.2"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</row>
    <row r="2402" spans="2:20" x14ac:dyDescent="0.2"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</row>
    <row r="2403" spans="2:20" x14ac:dyDescent="0.2"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</row>
    <row r="2404" spans="2:20" x14ac:dyDescent="0.2"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</row>
    <row r="2405" spans="2:20" x14ac:dyDescent="0.2"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</row>
    <row r="2406" spans="2:20" x14ac:dyDescent="0.2"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</row>
    <row r="2407" spans="2:20" x14ac:dyDescent="0.2"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</row>
    <row r="2408" spans="2:20" x14ac:dyDescent="0.2"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</row>
    <row r="2409" spans="2:20" x14ac:dyDescent="0.2"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</row>
    <row r="2410" spans="2:20" x14ac:dyDescent="0.2"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</row>
    <row r="2411" spans="2:20" x14ac:dyDescent="0.2"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</row>
    <row r="2412" spans="2:20" x14ac:dyDescent="0.2"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</row>
    <row r="2413" spans="2:20" x14ac:dyDescent="0.2"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</row>
    <row r="2414" spans="2:20" x14ac:dyDescent="0.2"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</row>
    <row r="2415" spans="2:20" x14ac:dyDescent="0.2"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</row>
    <row r="2416" spans="2:20" x14ac:dyDescent="0.2"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</row>
    <row r="2417" spans="2:20" x14ac:dyDescent="0.2"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</row>
    <row r="2418" spans="2:20" x14ac:dyDescent="0.2"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</row>
    <row r="2419" spans="2:20" x14ac:dyDescent="0.2"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</row>
    <row r="2420" spans="2:20" x14ac:dyDescent="0.2"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</row>
    <row r="2421" spans="2:20" x14ac:dyDescent="0.2"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</row>
    <row r="2422" spans="2:20" x14ac:dyDescent="0.2"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</row>
    <row r="2423" spans="2:20" x14ac:dyDescent="0.2"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</row>
    <row r="2424" spans="2:20" x14ac:dyDescent="0.2"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</row>
    <row r="2425" spans="2:20" x14ac:dyDescent="0.2"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</row>
    <row r="2426" spans="2:20" x14ac:dyDescent="0.2"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</row>
    <row r="2427" spans="2:20" x14ac:dyDescent="0.2"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</row>
    <row r="2428" spans="2:20" x14ac:dyDescent="0.2"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</row>
    <row r="2429" spans="2:20" x14ac:dyDescent="0.2"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</row>
    <row r="2430" spans="2:20" x14ac:dyDescent="0.2"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</row>
    <row r="2431" spans="2:20" x14ac:dyDescent="0.2"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</row>
    <row r="2432" spans="2:20" x14ac:dyDescent="0.2"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</row>
    <row r="2433" spans="2:20" x14ac:dyDescent="0.2"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</row>
    <row r="2434" spans="2:20" x14ac:dyDescent="0.2"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</row>
    <row r="2435" spans="2:20" x14ac:dyDescent="0.2"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</row>
    <row r="2436" spans="2:20" x14ac:dyDescent="0.2"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</row>
    <row r="2437" spans="2:20" x14ac:dyDescent="0.2"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</row>
    <row r="2438" spans="2:20" x14ac:dyDescent="0.2"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</row>
    <row r="2439" spans="2:20" x14ac:dyDescent="0.2"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</row>
    <row r="2440" spans="2:20" x14ac:dyDescent="0.2"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</row>
    <row r="2441" spans="2:20" x14ac:dyDescent="0.2"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</row>
    <row r="2442" spans="2:20" x14ac:dyDescent="0.2"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</row>
    <row r="2443" spans="2:20" x14ac:dyDescent="0.2"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</row>
    <row r="2444" spans="2:20" x14ac:dyDescent="0.2"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</row>
    <row r="2445" spans="2:20" x14ac:dyDescent="0.2"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</row>
    <row r="2446" spans="2:20" x14ac:dyDescent="0.2"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</row>
    <row r="2447" spans="2:20" x14ac:dyDescent="0.2"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</row>
    <row r="2448" spans="2:20" x14ac:dyDescent="0.2"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</row>
    <row r="2449" spans="2:20" x14ac:dyDescent="0.2"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</row>
  </sheetData>
  <mergeCells count="19">
    <mergeCell ref="A12:T12"/>
    <mergeCell ref="A30:T30"/>
    <mergeCell ref="H38:M38"/>
    <mergeCell ref="A40:E40"/>
    <mergeCell ref="H41:M41"/>
    <mergeCell ref="A8:T8"/>
    <mergeCell ref="A10:A11"/>
    <mergeCell ref="B10:C11"/>
    <mergeCell ref="D10:D11"/>
    <mergeCell ref="E10:G10"/>
    <mergeCell ref="H10:N10"/>
    <mergeCell ref="O10:Q10"/>
    <mergeCell ref="T10:T11"/>
    <mergeCell ref="A7:T7"/>
    <mergeCell ref="A1:T1"/>
    <mergeCell ref="A2:T2"/>
    <mergeCell ref="A3:T3"/>
    <mergeCell ref="A4:T4"/>
    <mergeCell ref="A5:T5"/>
  </mergeCells>
  <printOptions horizontalCentered="1"/>
  <pageMargins left="0.17" right="0.17" top="0.3" bottom="0.33" header="0.3" footer="0.3"/>
  <pageSetup paperSize="9" scale="49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449"/>
  <sheetViews>
    <sheetView topLeftCell="A13" zoomScale="80" zoomScaleNormal="80" workbookViewId="0">
      <selection activeCell="B10" sqref="B10:B11"/>
    </sheetView>
  </sheetViews>
  <sheetFormatPr defaultRowHeight="12.75" x14ac:dyDescent="0.2"/>
  <cols>
    <col min="1" max="1" width="31.42578125" style="3" customWidth="1"/>
    <col min="2" max="2" width="5" style="7" customWidth="1"/>
    <col min="3" max="3" width="6" style="7" customWidth="1"/>
    <col min="4" max="4" width="28" style="7" customWidth="1"/>
    <col min="5" max="5" width="12.42578125" style="7" customWidth="1"/>
    <col min="6" max="6" width="7.42578125" style="7" customWidth="1"/>
    <col min="7" max="7" width="10.140625" style="7" customWidth="1"/>
    <col min="8" max="8" width="12.5703125" style="7" customWidth="1"/>
    <col min="9" max="9" width="10.28515625" style="7" customWidth="1"/>
    <col min="10" max="10" width="8.140625" style="7" customWidth="1"/>
    <col min="11" max="11" width="9.5703125" style="7" customWidth="1"/>
    <col min="12" max="12" width="12.42578125" style="7" customWidth="1"/>
    <col min="13" max="13" width="10.5703125" style="7" customWidth="1"/>
    <col min="14" max="14" width="10.7109375" style="7" customWidth="1"/>
    <col min="15" max="15" width="10.85546875" style="7" customWidth="1"/>
    <col min="16" max="16" width="10.5703125" style="7" customWidth="1"/>
    <col min="17" max="17" width="9.7109375" style="7" customWidth="1"/>
    <col min="18" max="18" width="12.28515625" style="7" customWidth="1"/>
    <col min="19" max="19" width="12.140625" style="7" customWidth="1"/>
    <col min="20" max="20" width="12" style="7" customWidth="1"/>
    <col min="21" max="16384" width="9.140625" style="3"/>
  </cols>
  <sheetData>
    <row r="1" spans="1:20" x14ac:dyDescent="0.2">
      <c r="A1" s="110" t="s">
        <v>11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</row>
    <row r="2" spans="1:20" x14ac:dyDescent="0.2">
      <c r="A2" s="110" t="s">
        <v>12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</row>
    <row r="3" spans="1:20" ht="15" customHeight="1" x14ac:dyDescent="0.2">
      <c r="A3" s="110" t="s">
        <v>4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</row>
    <row r="4" spans="1:20" x14ac:dyDescent="0.2">
      <c r="A4" s="110" t="s">
        <v>13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</row>
    <row r="5" spans="1:20" x14ac:dyDescent="0.2">
      <c r="A5" s="110" t="s">
        <v>83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</row>
    <row r="6" spans="1:20" ht="7.5" customHeight="1" x14ac:dyDescent="0.2">
      <c r="A6" s="6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ht="18.75" x14ac:dyDescent="0.2">
      <c r="A7" s="109" t="s">
        <v>20</v>
      </c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</row>
    <row r="8" spans="1:20" ht="15.75" customHeight="1" x14ac:dyDescent="0.2">
      <c r="A8" s="111" t="s">
        <v>31</v>
      </c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</row>
    <row r="9" spans="1:20" x14ac:dyDescent="0.2">
      <c r="A9" s="5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 ht="42.75" customHeight="1" x14ac:dyDescent="0.2">
      <c r="A10" s="112" t="s">
        <v>0</v>
      </c>
      <c r="B10" s="114" t="s">
        <v>82</v>
      </c>
      <c r="C10" s="56"/>
      <c r="D10" s="112" t="s">
        <v>5</v>
      </c>
      <c r="E10" s="118" t="s">
        <v>7</v>
      </c>
      <c r="F10" s="119"/>
      <c r="G10" s="120"/>
      <c r="H10" s="118" t="s">
        <v>2</v>
      </c>
      <c r="I10" s="119"/>
      <c r="J10" s="119"/>
      <c r="K10" s="119"/>
      <c r="L10" s="119"/>
      <c r="M10" s="119"/>
      <c r="N10" s="120"/>
      <c r="O10" s="118" t="s">
        <v>37</v>
      </c>
      <c r="P10" s="119"/>
      <c r="Q10" s="120"/>
      <c r="R10" s="71"/>
      <c r="S10" s="71"/>
      <c r="T10" s="121" t="s">
        <v>26</v>
      </c>
    </row>
    <row r="11" spans="1:20" ht="144" customHeight="1" x14ac:dyDescent="0.2">
      <c r="A11" s="113"/>
      <c r="B11" s="116"/>
      <c r="C11" s="57" t="s">
        <v>81</v>
      </c>
      <c r="D11" s="113"/>
      <c r="E11" s="72" t="s">
        <v>14</v>
      </c>
      <c r="F11" s="72" t="s">
        <v>18</v>
      </c>
      <c r="G11" s="72" t="s">
        <v>17</v>
      </c>
      <c r="H11" s="72" t="s">
        <v>16</v>
      </c>
      <c r="I11" s="72" t="s">
        <v>6</v>
      </c>
      <c r="J11" s="46" t="s">
        <v>38</v>
      </c>
      <c r="K11" s="46" t="s">
        <v>25</v>
      </c>
      <c r="L11" s="46" t="s">
        <v>24</v>
      </c>
      <c r="M11" s="46" t="s">
        <v>22</v>
      </c>
      <c r="N11" s="46" t="s">
        <v>28</v>
      </c>
      <c r="O11" s="66" t="s">
        <v>39</v>
      </c>
      <c r="P11" s="66" t="s">
        <v>40</v>
      </c>
      <c r="Q11" s="66" t="s">
        <v>41</v>
      </c>
      <c r="R11" s="45" t="s">
        <v>1</v>
      </c>
      <c r="S11" s="45" t="s">
        <v>27</v>
      </c>
      <c r="T11" s="122"/>
    </row>
    <row r="12" spans="1:20" s="68" customFormat="1" ht="13.5" customHeight="1" x14ac:dyDescent="0.2">
      <c r="A12" s="123" t="s">
        <v>42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5"/>
    </row>
    <row r="13" spans="1:20" s="6" customFormat="1" ht="54.75" customHeight="1" x14ac:dyDescent="0.25">
      <c r="A13" s="36" t="s">
        <v>29</v>
      </c>
      <c r="B13" s="55" t="s">
        <v>59</v>
      </c>
      <c r="C13" s="55" t="s">
        <v>62</v>
      </c>
      <c r="D13" s="37" t="s">
        <v>54</v>
      </c>
      <c r="E13" s="37">
        <v>2274374</v>
      </c>
      <c r="F13" s="38">
        <v>0</v>
      </c>
      <c r="G13" s="37">
        <v>5820</v>
      </c>
      <c r="H13" s="37">
        <v>1517000</v>
      </c>
      <c r="I13" s="37">
        <v>3000</v>
      </c>
      <c r="J13" s="37">
        <v>0</v>
      </c>
      <c r="K13" s="37">
        <v>40000</v>
      </c>
      <c r="L13" s="34">
        <v>51000</v>
      </c>
      <c r="M13" s="34">
        <v>36000</v>
      </c>
      <c r="N13" s="37">
        <v>29000</v>
      </c>
      <c r="O13" s="37">
        <v>55000</v>
      </c>
      <c r="P13" s="37">
        <v>298999.03999999998</v>
      </c>
      <c r="Q13" s="37">
        <v>6000</v>
      </c>
      <c r="R13" s="37">
        <f>SUM(E13:Q13)</f>
        <v>4316193.04</v>
      </c>
      <c r="S13" s="37">
        <f>R13/B13</f>
        <v>253893.70823529412</v>
      </c>
      <c r="T13" s="37"/>
    </row>
    <row r="14" spans="1:20" s="6" customFormat="1" ht="41.25" customHeight="1" x14ac:dyDescent="0.25">
      <c r="A14" s="36" t="s">
        <v>51</v>
      </c>
      <c r="B14" s="55" t="s">
        <v>66</v>
      </c>
      <c r="C14" s="55" t="s">
        <v>63</v>
      </c>
      <c r="D14" s="37" t="s">
        <v>55</v>
      </c>
      <c r="E14" s="37">
        <v>1070284</v>
      </c>
      <c r="F14" s="38">
        <v>0</v>
      </c>
      <c r="G14" s="37">
        <v>4000</v>
      </c>
      <c r="H14" s="37">
        <v>713529</v>
      </c>
      <c r="I14" s="37">
        <v>2000</v>
      </c>
      <c r="J14" s="37">
        <v>0</v>
      </c>
      <c r="K14" s="37">
        <v>22000</v>
      </c>
      <c r="L14" s="34">
        <v>50000</v>
      </c>
      <c r="M14" s="34">
        <v>25000</v>
      </c>
      <c r="N14" s="37">
        <v>28000</v>
      </c>
      <c r="O14" s="37">
        <v>25000</v>
      </c>
      <c r="P14" s="37">
        <v>243000</v>
      </c>
      <c r="Q14" s="37">
        <v>2000</v>
      </c>
      <c r="R14" s="37">
        <f>SUM(E14:Q14)</f>
        <v>2184813</v>
      </c>
      <c r="S14" s="37">
        <f>R14/B14</f>
        <v>24275.7</v>
      </c>
      <c r="T14" s="37"/>
    </row>
    <row r="15" spans="1:20" s="6" customFormat="1" ht="40.5" customHeight="1" x14ac:dyDescent="0.25">
      <c r="A15" s="36" t="s">
        <v>47</v>
      </c>
      <c r="B15" s="55" t="s">
        <v>67</v>
      </c>
      <c r="C15" s="55" t="s">
        <v>64</v>
      </c>
      <c r="D15" s="37" t="s">
        <v>55</v>
      </c>
      <c r="E15" s="37">
        <f>SUM(E14*0.7)</f>
        <v>749198.79999999993</v>
      </c>
      <c r="F15" s="37">
        <f t="shared" ref="F15:J15" si="0">SUM(F14/2*0.7)</f>
        <v>0</v>
      </c>
      <c r="G15" s="37">
        <v>1180</v>
      </c>
      <c r="H15" s="37">
        <f>SUM(H14*0.7)</f>
        <v>499470.3</v>
      </c>
      <c r="I15" s="37">
        <f t="shared" si="0"/>
        <v>700</v>
      </c>
      <c r="J15" s="37">
        <f t="shared" si="0"/>
        <v>0</v>
      </c>
      <c r="K15" s="37">
        <f>SUM(K14*0.7)</f>
        <v>15399.999999999998</v>
      </c>
      <c r="L15" s="34">
        <f>SUM(L14*0.7)</f>
        <v>35000</v>
      </c>
      <c r="M15" s="34">
        <f t="shared" ref="M15:Q15" si="1">SUM(M14*0.7)</f>
        <v>17500</v>
      </c>
      <c r="N15" s="37">
        <v>30000</v>
      </c>
      <c r="O15" s="37">
        <f t="shared" si="1"/>
        <v>17500</v>
      </c>
      <c r="P15" s="37">
        <f t="shared" si="1"/>
        <v>170100</v>
      </c>
      <c r="Q15" s="37">
        <f t="shared" si="1"/>
        <v>1400</v>
      </c>
      <c r="R15" s="37">
        <f>SUM(E15:Q15)</f>
        <v>1537449.0999999999</v>
      </c>
      <c r="S15" s="37">
        <f t="shared" ref="S15:S16" si="2">R15/B15</f>
        <v>76872.454999999987</v>
      </c>
      <c r="T15" s="37"/>
    </row>
    <row r="16" spans="1:20" s="6" customFormat="1" ht="40.5" customHeight="1" x14ac:dyDescent="0.25">
      <c r="A16" s="36" t="s">
        <v>48</v>
      </c>
      <c r="B16" s="55" t="s">
        <v>68</v>
      </c>
      <c r="C16" s="55" t="s">
        <v>65</v>
      </c>
      <c r="D16" s="37" t="s">
        <v>55</v>
      </c>
      <c r="E16" s="37">
        <f>SUM(E14*0.3)</f>
        <v>321085.2</v>
      </c>
      <c r="F16" s="37">
        <f t="shared" ref="F16:J16" si="3">SUM(F14/2*0.3)</f>
        <v>0</v>
      </c>
      <c r="G16" s="37">
        <v>1000</v>
      </c>
      <c r="H16" s="37">
        <f>SUM(H14*0.3)</f>
        <v>214058.69999999998</v>
      </c>
      <c r="I16" s="37">
        <f t="shared" si="3"/>
        <v>300</v>
      </c>
      <c r="J16" s="37">
        <f t="shared" si="3"/>
        <v>0</v>
      </c>
      <c r="K16" s="37">
        <f>SUM(K14*0.3)</f>
        <v>6600</v>
      </c>
      <c r="L16" s="34">
        <f>SUM(L14*0.3)</f>
        <v>15000</v>
      </c>
      <c r="M16" s="34">
        <f t="shared" ref="M16:Q16" si="4">SUM(M14*0.3)</f>
        <v>7500</v>
      </c>
      <c r="N16" s="37">
        <v>14000</v>
      </c>
      <c r="O16" s="37">
        <f t="shared" si="4"/>
        <v>7500</v>
      </c>
      <c r="P16" s="37">
        <f t="shared" si="4"/>
        <v>72900</v>
      </c>
      <c r="Q16" s="37">
        <f t="shared" si="4"/>
        <v>600</v>
      </c>
      <c r="R16" s="37">
        <f>SUM(E16:Q16)</f>
        <v>660543.9</v>
      </c>
      <c r="S16" s="37">
        <f t="shared" si="2"/>
        <v>66054.39</v>
      </c>
      <c r="T16" s="37"/>
    </row>
    <row r="17" spans="1:20" s="6" customFormat="1" ht="23.25" customHeight="1" x14ac:dyDescent="0.25">
      <c r="A17" s="17" t="s">
        <v>19</v>
      </c>
      <c r="B17" s="2"/>
      <c r="C17" s="2"/>
      <c r="D17" s="2"/>
      <c r="E17" s="37">
        <f>SUM(E13:E16)</f>
        <v>4414942</v>
      </c>
      <c r="F17" s="37">
        <f t="shared" ref="F17:J17" si="5">SUM(F13:F14)</f>
        <v>0</v>
      </c>
      <c r="G17" s="37">
        <f>SUM(G13:G16)</f>
        <v>12000</v>
      </c>
      <c r="H17" s="37">
        <f>SUM(H13:H16)</f>
        <v>2944058</v>
      </c>
      <c r="I17" s="37">
        <f t="shared" si="5"/>
        <v>5000</v>
      </c>
      <c r="J17" s="37">
        <f t="shared" si="5"/>
        <v>0</v>
      </c>
      <c r="K17" s="37">
        <f t="shared" ref="K17:Q17" si="6">SUM(K13:K16)</f>
        <v>84000</v>
      </c>
      <c r="L17" s="34">
        <f t="shared" si="6"/>
        <v>151000</v>
      </c>
      <c r="M17" s="34">
        <f t="shared" si="6"/>
        <v>86000</v>
      </c>
      <c r="N17" s="34">
        <f t="shared" si="6"/>
        <v>101000</v>
      </c>
      <c r="O17" s="34">
        <f t="shared" si="6"/>
        <v>105000</v>
      </c>
      <c r="P17" s="34">
        <f t="shared" si="6"/>
        <v>784999.04</v>
      </c>
      <c r="Q17" s="37">
        <f t="shared" si="6"/>
        <v>10000</v>
      </c>
      <c r="R17" s="37">
        <f>SUM(E17:Q17)</f>
        <v>8697999.0399999991</v>
      </c>
      <c r="S17" s="37"/>
      <c r="T17" s="37"/>
    </row>
    <row r="18" spans="1:20" ht="15" customHeight="1" x14ac:dyDescent="0.2">
      <c r="A18" s="13"/>
      <c r="B18" s="14"/>
      <c r="C18" s="14"/>
      <c r="D18" s="14"/>
      <c r="E18" s="14"/>
      <c r="F18" s="14"/>
      <c r="G18" s="14"/>
      <c r="H18" s="14"/>
      <c r="I18" s="14"/>
      <c r="J18" s="14">
        <v>2018</v>
      </c>
      <c r="K18" s="14"/>
      <c r="L18" s="14"/>
      <c r="M18" s="14"/>
      <c r="N18" s="14"/>
      <c r="O18" s="14"/>
      <c r="P18" s="14"/>
      <c r="Q18" s="14"/>
      <c r="R18" s="14"/>
      <c r="S18" s="14"/>
      <c r="T18" s="14"/>
    </row>
    <row r="19" spans="1:20" ht="57.75" customHeight="1" x14ac:dyDescent="0.2">
      <c r="A19" s="36" t="s">
        <v>29</v>
      </c>
      <c r="B19" s="82" t="s">
        <v>73</v>
      </c>
      <c r="C19" s="82" t="s">
        <v>69</v>
      </c>
      <c r="D19" s="83" t="s">
        <v>54</v>
      </c>
      <c r="E19" s="34">
        <v>2250483.6</v>
      </c>
      <c r="F19" s="35">
        <v>0</v>
      </c>
      <c r="G19" s="34">
        <f>SUM(G22*0.5)</f>
        <v>9200</v>
      </c>
      <c r="H19" s="34">
        <v>1600322.4</v>
      </c>
      <c r="I19" s="34">
        <v>1500</v>
      </c>
      <c r="J19" s="34">
        <v>0</v>
      </c>
      <c r="K19" s="34">
        <v>32500</v>
      </c>
      <c r="L19" s="34">
        <v>47000</v>
      </c>
      <c r="M19" s="34">
        <v>35202</v>
      </c>
      <c r="N19" s="34">
        <v>18154.28</v>
      </c>
      <c r="O19" s="34">
        <v>62660</v>
      </c>
      <c r="P19" s="34">
        <v>249208.12</v>
      </c>
      <c r="Q19" s="34">
        <v>2767.6</v>
      </c>
      <c r="R19" s="34">
        <f>SUM(E19:Q19)</f>
        <v>4308997.9999999991</v>
      </c>
      <c r="S19" s="34">
        <f>R19/B19</f>
        <v>239388.77777777772</v>
      </c>
      <c r="T19" s="37"/>
    </row>
    <row r="20" spans="1:20" ht="39" customHeight="1" x14ac:dyDescent="0.2">
      <c r="A20" s="36" t="s">
        <v>51</v>
      </c>
      <c r="B20" s="82" t="s">
        <v>92</v>
      </c>
      <c r="C20" s="82" t="s">
        <v>93</v>
      </c>
      <c r="D20" s="83" t="s">
        <v>55</v>
      </c>
      <c r="E20" s="34">
        <v>1200000</v>
      </c>
      <c r="F20" s="35">
        <v>0</v>
      </c>
      <c r="G20" s="34">
        <f>SUM(G22*0.4)</f>
        <v>7360</v>
      </c>
      <c r="H20" s="34">
        <v>750000</v>
      </c>
      <c r="I20" s="34">
        <v>1000</v>
      </c>
      <c r="J20" s="34">
        <v>0</v>
      </c>
      <c r="K20" s="34">
        <v>16250</v>
      </c>
      <c r="L20" s="34">
        <v>23500</v>
      </c>
      <c r="M20" s="34">
        <v>27401</v>
      </c>
      <c r="N20" s="34">
        <v>17000</v>
      </c>
      <c r="O20" s="34">
        <v>32000</v>
      </c>
      <c r="P20" s="34">
        <v>110000</v>
      </c>
      <c r="Q20" s="34">
        <v>1000</v>
      </c>
      <c r="R20" s="34">
        <f>SUM(E20:Q20)</f>
        <v>2185511</v>
      </c>
      <c r="S20" s="34">
        <f>R20/B20</f>
        <v>20814.390476190478</v>
      </c>
      <c r="T20" s="37"/>
    </row>
    <row r="21" spans="1:20" ht="38.25" x14ac:dyDescent="0.2">
      <c r="A21" s="36" t="s">
        <v>97</v>
      </c>
      <c r="B21" s="82" t="s">
        <v>84</v>
      </c>
      <c r="C21" s="82" t="s">
        <v>85</v>
      </c>
      <c r="D21" s="83" t="s">
        <v>53</v>
      </c>
      <c r="E21" s="34">
        <f>SUM(E20*0.7)</f>
        <v>840000</v>
      </c>
      <c r="F21" s="34">
        <f t="shared" ref="F21" si="7">SUM(F20/2*0.7)</f>
        <v>0</v>
      </c>
      <c r="G21" s="34">
        <f>SUM(G22*0.1)</f>
        <v>1840</v>
      </c>
      <c r="H21" s="34">
        <f>SUM(H20*0.7)</f>
        <v>525000</v>
      </c>
      <c r="I21" s="34">
        <f t="shared" ref="I21:J21" si="8">SUM(I20/2*0.7)</f>
        <v>350</v>
      </c>
      <c r="J21" s="34">
        <f t="shared" si="8"/>
        <v>0</v>
      </c>
      <c r="K21" s="34">
        <f>SUM(K20*1)</f>
        <v>16250</v>
      </c>
      <c r="L21" s="34">
        <f>SUM(L20*0.7)</f>
        <v>16450</v>
      </c>
      <c r="M21" s="34">
        <f t="shared" ref="M21:Q21" si="9">SUM(M20*0.7)</f>
        <v>19180.699999999997</v>
      </c>
      <c r="N21" s="34">
        <f t="shared" si="9"/>
        <v>11900</v>
      </c>
      <c r="O21" s="34">
        <f t="shared" si="9"/>
        <v>22400</v>
      </c>
      <c r="P21" s="34">
        <f t="shared" si="9"/>
        <v>77000</v>
      </c>
      <c r="Q21" s="34">
        <f t="shared" si="9"/>
        <v>700</v>
      </c>
      <c r="R21" s="34">
        <f>SUM(E21:Q21)</f>
        <v>1531070.7</v>
      </c>
      <c r="S21" s="34">
        <f t="shared" ref="S21" si="10">R21/B21</f>
        <v>95691.918749999997</v>
      </c>
      <c r="T21" s="37"/>
    </row>
    <row r="22" spans="1:20" ht="38.25" customHeight="1" x14ac:dyDescent="0.2">
      <c r="A22" s="92" t="s">
        <v>97</v>
      </c>
      <c r="B22" s="82" t="s">
        <v>86</v>
      </c>
      <c r="C22" s="82" t="s">
        <v>91</v>
      </c>
      <c r="D22" s="83"/>
      <c r="E22" s="34">
        <f>SUM(E20*0.3)</f>
        <v>360000</v>
      </c>
      <c r="F22" s="34">
        <f t="shared" ref="F22" si="11">SUM(F20/2*0.3)</f>
        <v>0</v>
      </c>
      <c r="G22" s="34">
        <v>18400</v>
      </c>
      <c r="H22" s="34">
        <f>SUM(H20*0.3)</f>
        <v>225000</v>
      </c>
      <c r="I22" s="34">
        <v>3000</v>
      </c>
      <c r="J22" s="34">
        <f t="shared" ref="J22" si="12">SUM(J20/2*0.3)</f>
        <v>0</v>
      </c>
      <c r="K22" s="34">
        <f>SUM(K20*0)</f>
        <v>0</v>
      </c>
      <c r="L22" s="34">
        <f>SUM(L20*0.3)</f>
        <v>7050</v>
      </c>
      <c r="M22" s="34">
        <f t="shared" ref="M22:Q22" si="13">SUM(M20*0.3)</f>
        <v>8220.2999999999993</v>
      </c>
      <c r="N22" s="34">
        <f t="shared" si="13"/>
        <v>5100</v>
      </c>
      <c r="O22" s="34">
        <f t="shared" si="13"/>
        <v>9600</v>
      </c>
      <c r="P22" s="34">
        <f t="shared" si="13"/>
        <v>33000</v>
      </c>
      <c r="Q22" s="34">
        <f t="shared" si="13"/>
        <v>300</v>
      </c>
      <c r="R22" s="34">
        <f>SUM(E22:Q22)</f>
        <v>669670.30000000005</v>
      </c>
      <c r="S22" s="34"/>
      <c r="T22" s="37"/>
    </row>
    <row r="23" spans="1:20" ht="18.75" customHeight="1" x14ac:dyDescent="0.2">
      <c r="A23" s="86" t="s">
        <v>19</v>
      </c>
      <c r="B23" s="84"/>
      <c r="C23" s="84"/>
      <c r="D23" s="84"/>
      <c r="E23" s="34">
        <f t="shared" ref="E23:H23" si="14">SUM(E19:E22)</f>
        <v>4650483.5999999996</v>
      </c>
      <c r="F23" s="34">
        <f t="shared" si="14"/>
        <v>0</v>
      </c>
      <c r="G23" s="34">
        <f t="shared" si="14"/>
        <v>36800</v>
      </c>
      <c r="H23" s="34">
        <f t="shared" si="14"/>
        <v>3100322.4</v>
      </c>
      <c r="I23" s="34">
        <f>SUM(I19:I22)</f>
        <v>5850</v>
      </c>
      <c r="J23" s="34">
        <f t="shared" ref="J23:R23" si="15">SUM(J19:J22)</f>
        <v>0</v>
      </c>
      <c r="K23" s="34">
        <f t="shared" si="15"/>
        <v>65000</v>
      </c>
      <c r="L23" s="34">
        <f t="shared" si="15"/>
        <v>94000</v>
      </c>
      <c r="M23" s="34">
        <f t="shared" si="15"/>
        <v>90004</v>
      </c>
      <c r="N23" s="34">
        <f t="shared" si="15"/>
        <v>52154.28</v>
      </c>
      <c r="O23" s="34">
        <f t="shared" si="15"/>
        <v>126660</v>
      </c>
      <c r="P23" s="34">
        <f t="shared" si="15"/>
        <v>469208.12</v>
      </c>
      <c r="Q23" s="34">
        <f t="shared" si="15"/>
        <v>4767.6000000000004</v>
      </c>
      <c r="R23" s="34">
        <f t="shared" si="15"/>
        <v>8695250</v>
      </c>
      <c r="S23" s="34"/>
      <c r="T23" s="37"/>
    </row>
    <row r="24" spans="1:20" ht="14.25" customHeight="1" x14ac:dyDescent="0.2">
      <c r="A24" s="13"/>
      <c r="B24" s="14"/>
      <c r="C24" s="14"/>
      <c r="D24" s="14"/>
      <c r="E24" s="14"/>
      <c r="F24" s="14"/>
      <c r="G24" s="14"/>
      <c r="H24" s="14"/>
      <c r="I24" s="14"/>
      <c r="J24" s="48">
        <v>2019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</row>
    <row r="25" spans="1:20" ht="51" x14ac:dyDescent="0.2">
      <c r="A25" s="36" t="s">
        <v>29</v>
      </c>
      <c r="B25" s="75" t="s">
        <v>73</v>
      </c>
      <c r="C25" s="75" t="s">
        <v>95</v>
      </c>
      <c r="D25" s="37" t="s">
        <v>54</v>
      </c>
      <c r="E25" s="34">
        <v>2250483.6</v>
      </c>
      <c r="F25" s="35">
        <v>0</v>
      </c>
      <c r="G25" s="34">
        <v>8650</v>
      </c>
      <c r="H25" s="34">
        <v>1600322.4</v>
      </c>
      <c r="I25" s="34">
        <v>1500</v>
      </c>
      <c r="J25" s="34">
        <v>0</v>
      </c>
      <c r="K25" s="34">
        <v>30000</v>
      </c>
      <c r="L25" s="34">
        <v>51000</v>
      </c>
      <c r="M25" s="34">
        <v>9900</v>
      </c>
      <c r="N25" s="34">
        <v>18154.28</v>
      </c>
      <c r="O25" s="34">
        <v>62660</v>
      </c>
      <c r="P25" s="34">
        <v>249208.12</v>
      </c>
      <c r="Q25" s="34">
        <v>2767.6</v>
      </c>
      <c r="R25" s="34">
        <f>SUM(E25:Q25)</f>
        <v>4284645.9999999991</v>
      </c>
      <c r="S25" s="34">
        <f>R25/B25</f>
        <v>238035.88888888885</v>
      </c>
      <c r="T25" s="37"/>
    </row>
    <row r="26" spans="1:20" ht="37.5" customHeight="1" x14ac:dyDescent="0.2">
      <c r="A26" s="36" t="s">
        <v>51</v>
      </c>
      <c r="B26" s="75" t="s">
        <v>94</v>
      </c>
      <c r="C26" s="75" t="s">
        <v>89</v>
      </c>
      <c r="D26" s="37" t="s">
        <v>55</v>
      </c>
      <c r="E26" s="34">
        <v>1200000</v>
      </c>
      <c r="F26" s="35">
        <v>0</v>
      </c>
      <c r="G26" s="34">
        <v>6500</v>
      </c>
      <c r="H26" s="34">
        <v>750000</v>
      </c>
      <c r="I26" s="34">
        <v>1000</v>
      </c>
      <c r="J26" s="34">
        <v>0</v>
      </c>
      <c r="K26" s="34">
        <v>27000</v>
      </c>
      <c r="L26" s="34">
        <v>37000</v>
      </c>
      <c r="M26" s="34">
        <v>8000</v>
      </c>
      <c r="N26" s="34">
        <v>17000</v>
      </c>
      <c r="O26" s="34">
        <v>32000</v>
      </c>
      <c r="P26" s="34">
        <v>110000</v>
      </c>
      <c r="Q26" s="34">
        <v>1000</v>
      </c>
      <c r="R26" s="34">
        <f>SUM(E26:Q26)</f>
        <v>2189500</v>
      </c>
      <c r="S26" s="34">
        <f>R26/B26</f>
        <v>19039.130434782608</v>
      </c>
      <c r="T26" s="37"/>
    </row>
    <row r="27" spans="1:20" ht="42" customHeight="1" x14ac:dyDescent="0.2">
      <c r="A27" s="36" t="s">
        <v>47</v>
      </c>
      <c r="B27" s="75" t="s">
        <v>84</v>
      </c>
      <c r="C27" s="75" t="s">
        <v>88</v>
      </c>
      <c r="D27" s="37" t="s">
        <v>55</v>
      </c>
      <c r="E27" s="34">
        <f>SUM(E26*0.7)</f>
        <v>840000</v>
      </c>
      <c r="F27" s="34">
        <f t="shared" ref="F27:G27" si="16">SUM(F26/2*0.7)</f>
        <v>0</v>
      </c>
      <c r="G27" s="34">
        <f t="shared" si="16"/>
        <v>2275</v>
      </c>
      <c r="H27" s="34">
        <f>SUM(H26*0.7)</f>
        <v>525000</v>
      </c>
      <c r="I27" s="34">
        <f t="shared" ref="I27:J27" si="17">SUM(I26/2*0.7)</f>
        <v>350</v>
      </c>
      <c r="J27" s="34">
        <f t="shared" si="17"/>
        <v>0</v>
      </c>
      <c r="K27" s="34">
        <f>SUM(K26*0.7)</f>
        <v>18900</v>
      </c>
      <c r="L27" s="34">
        <f>SUM(L26*0.7)</f>
        <v>25900</v>
      </c>
      <c r="M27" s="34">
        <f t="shared" ref="M27:Q27" si="18">SUM(M26*0.7)</f>
        <v>5600</v>
      </c>
      <c r="N27" s="34">
        <f t="shared" si="18"/>
        <v>11900</v>
      </c>
      <c r="O27" s="34">
        <f t="shared" si="18"/>
        <v>22400</v>
      </c>
      <c r="P27" s="34">
        <f t="shared" si="18"/>
        <v>77000</v>
      </c>
      <c r="Q27" s="34">
        <f t="shared" si="18"/>
        <v>700</v>
      </c>
      <c r="R27" s="34">
        <f>SUM(E27:Q27)</f>
        <v>1530025</v>
      </c>
      <c r="S27" s="34">
        <f t="shared" ref="S27:S28" si="19">R27/B27</f>
        <v>95626.5625</v>
      </c>
      <c r="T27" s="37"/>
    </row>
    <row r="28" spans="1:20" ht="38.25" x14ac:dyDescent="0.2">
      <c r="A28" s="36" t="s">
        <v>48</v>
      </c>
      <c r="B28" s="75" t="s">
        <v>87</v>
      </c>
      <c r="C28" s="75" t="s">
        <v>77</v>
      </c>
      <c r="D28" s="37" t="s">
        <v>55</v>
      </c>
      <c r="E28" s="34">
        <f>SUM(E26*0.3)</f>
        <v>360000</v>
      </c>
      <c r="F28" s="34">
        <f t="shared" ref="F28:G28" si="20">SUM(F26/2*0.3)</f>
        <v>0</v>
      </c>
      <c r="G28" s="34">
        <f t="shared" si="20"/>
        <v>975</v>
      </c>
      <c r="H28" s="34">
        <f>SUM(H26*0.3)</f>
        <v>225000</v>
      </c>
      <c r="I28" s="34">
        <f t="shared" ref="I28:J28" si="21">SUM(I26/2*0.3)</f>
        <v>150</v>
      </c>
      <c r="J28" s="34">
        <f t="shared" si="21"/>
        <v>0</v>
      </c>
      <c r="K28" s="34">
        <f>SUM(K26*0.3)</f>
        <v>8100</v>
      </c>
      <c r="L28" s="34">
        <f>SUM(L26*0.3)</f>
        <v>11100</v>
      </c>
      <c r="M28" s="34">
        <f t="shared" ref="M28:Q28" si="22">SUM(M26*0.3)</f>
        <v>2400</v>
      </c>
      <c r="N28" s="34">
        <f t="shared" si="22"/>
        <v>5100</v>
      </c>
      <c r="O28" s="34">
        <f t="shared" si="22"/>
        <v>9600</v>
      </c>
      <c r="P28" s="34">
        <f t="shared" si="22"/>
        <v>33000</v>
      </c>
      <c r="Q28" s="34">
        <f t="shared" si="22"/>
        <v>300</v>
      </c>
      <c r="R28" s="34">
        <f>SUM(E28:Q28)</f>
        <v>655725</v>
      </c>
      <c r="S28" s="34">
        <f t="shared" si="19"/>
        <v>72858.333333333328</v>
      </c>
      <c r="T28" s="37"/>
    </row>
    <row r="29" spans="1:20" x14ac:dyDescent="0.2">
      <c r="A29" s="17" t="s">
        <v>19</v>
      </c>
      <c r="B29" s="2"/>
      <c r="C29" s="2"/>
      <c r="D29" s="2"/>
      <c r="E29" s="34">
        <f>SUM(E25:E28)</f>
        <v>4650483.5999999996</v>
      </c>
      <c r="F29" s="34">
        <f t="shared" ref="F29" si="23">SUM(F25:F26)</f>
        <v>0</v>
      </c>
      <c r="G29" s="34">
        <f>SUM(G25:G28)</f>
        <v>18400</v>
      </c>
      <c r="H29" s="34">
        <f>SUM(H25:H28)</f>
        <v>3100322.4</v>
      </c>
      <c r="I29" s="34">
        <f>SUM(I25:I28)</f>
        <v>3000</v>
      </c>
      <c r="J29" s="34">
        <f t="shared" ref="J29" si="24">SUM(J25:J26)</f>
        <v>0</v>
      </c>
      <c r="K29" s="34">
        <f>SUM(K25:K28)</f>
        <v>84000</v>
      </c>
      <c r="L29" s="34">
        <f>SUM(L25:L28)</f>
        <v>125000</v>
      </c>
      <c r="M29" s="34">
        <f>SUM(M25:M28)</f>
        <v>25900</v>
      </c>
      <c r="N29" s="34">
        <v>49258.28</v>
      </c>
      <c r="O29" s="34">
        <f>SUM(O25:O28)</f>
        <v>126660</v>
      </c>
      <c r="P29" s="34">
        <f>SUM(P25:P28)</f>
        <v>469208.12</v>
      </c>
      <c r="Q29" s="34">
        <f>SUM(Q25:Q28)</f>
        <v>4767.6000000000004</v>
      </c>
      <c r="R29" s="34">
        <f>SUM(E29:Q29)</f>
        <v>8657000</v>
      </c>
      <c r="S29" s="34"/>
      <c r="T29" s="37"/>
    </row>
    <row r="30" spans="1:20" ht="18" customHeight="1" x14ac:dyDescent="0.2">
      <c r="A30" s="126">
        <v>2020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8"/>
    </row>
    <row r="31" spans="1:20" ht="51" x14ac:dyDescent="0.2">
      <c r="A31" s="17" t="s">
        <v>29</v>
      </c>
      <c r="B31" s="28" t="s">
        <v>78</v>
      </c>
      <c r="C31" s="28" t="s">
        <v>74</v>
      </c>
      <c r="D31" s="2" t="s">
        <v>54</v>
      </c>
      <c r="E31" s="37">
        <v>2250483.6</v>
      </c>
      <c r="F31" s="37">
        <v>0</v>
      </c>
      <c r="G31" s="34">
        <v>2708.28</v>
      </c>
      <c r="H31" s="37">
        <v>1600322.4</v>
      </c>
      <c r="I31" s="37">
        <v>1500</v>
      </c>
      <c r="J31" s="37">
        <v>0</v>
      </c>
      <c r="K31" s="34">
        <v>30000</v>
      </c>
      <c r="L31" s="34">
        <v>50000</v>
      </c>
      <c r="M31" s="34">
        <v>9900</v>
      </c>
      <c r="N31" s="34">
        <v>35000</v>
      </c>
      <c r="O31" s="37">
        <v>62660</v>
      </c>
      <c r="P31" s="37">
        <v>249208.12</v>
      </c>
      <c r="Q31" s="37">
        <v>2767.6</v>
      </c>
      <c r="R31" s="37">
        <v>4308447.9999999991</v>
      </c>
      <c r="S31" s="37">
        <v>226760.42105263154</v>
      </c>
      <c r="T31" s="37"/>
    </row>
    <row r="32" spans="1:20" ht="38.25" x14ac:dyDescent="0.2">
      <c r="A32" s="17" t="s">
        <v>51</v>
      </c>
      <c r="B32" s="28">
        <v>120</v>
      </c>
      <c r="C32" s="28">
        <v>8800</v>
      </c>
      <c r="D32" s="2" t="s">
        <v>55</v>
      </c>
      <c r="E32" s="37">
        <v>1200000</v>
      </c>
      <c r="F32" s="37">
        <v>0</v>
      </c>
      <c r="G32" s="34">
        <v>1300</v>
      </c>
      <c r="H32" s="37">
        <v>750000</v>
      </c>
      <c r="I32" s="37">
        <v>1000</v>
      </c>
      <c r="J32" s="37">
        <v>0</v>
      </c>
      <c r="K32" s="34">
        <v>27000</v>
      </c>
      <c r="L32" s="34">
        <v>34000</v>
      </c>
      <c r="M32" s="34">
        <v>8000</v>
      </c>
      <c r="N32" s="34">
        <v>35000</v>
      </c>
      <c r="O32" s="37">
        <v>32000</v>
      </c>
      <c r="P32" s="37">
        <v>110000</v>
      </c>
      <c r="Q32" s="37">
        <v>1000</v>
      </c>
      <c r="R32" s="37">
        <v>2184651</v>
      </c>
      <c r="S32" s="37">
        <v>21846.51</v>
      </c>
      <c r="T32" s="37"/>
    </row>
    <row r="33" spans="1:20" ht="38.25" x14ac:dyDescent="0.2">
      <c r="A33" s="17" t="s">
        <v>47</v>
      </c>
      <c r="B33" s="28">
        <v>17</v>
      </c>
      <c r="C33" s="28">
        <v>2000</v>
      </c>
      <c r="D33" s="2" t="s">
        <v>55</v>
      </c>
      <c r="E33" s="37">
        <v>840000</v>
      </c>
      <c r="F33" s="37">
        <v>0</v>
      </c>
      <c r="G33" s="34">
        <f t="shared" ref="G33" si="25">SUM(G32/2*0.7)</f>
        <v>454.99999999999994</v>
      </c>
      <c r="H33" s="37">
        <v>525000</v>
      </c>
      <c r="I33" s="37">
        <v>350</v>
      </c>
      <c r="J33" s="37">
        <v>0</v>
      </c>
      <c r="K33" s="34">
        <f>SUM(K32*0.7)</f>
        <v>18900</v>
      </c>
      <c r="L33" s="34">
        <f>SUM(L32*0.7)</f>
        <v>23800</v>
      </c>
      <c r="M33" s="34">
        <f t="shared" ref="M33:N33" si="26">SUM(M32*0.7)</f>
        <v>5600</v>
      </c>
      <c r="N33" s="34">
        <f t="shared" si="26"/>
        <v>24500</v>
      </c>
      <c r="O33" s="37">
        <v>22400</v>
      </c>
      <c r="P33" s="37">
        <v>77000</v>
      </c>
      <c r="Q33" s="37">
        <v>700</v>
      </c>
      <c r="R33" s="37">
        <v>1526630.7</v>
      </c>
      <c r="S33" s="37">
        <v>50887.689999999995</v>
      </c>
      <c r="T33" s="37"/>
    </row>
    <row r="34" spans="1:20" ht="38.25" x14ac:dyDescent="0.2">
      <c r="A34" s="17" t="s">
        <v>48</v>
      </c>
      <c r="B34" s="28" t="s">
        <v>68</v>
      </c>
      <c r="C34" s="28">
        <v>1100</v>
      </c>
      <c r="D34" s="2" t="s">
        <v>55</v>
      </c>
      <c r="E34" s="37">
        <v>360000</v>
      </c>
      <c r="F34" s="37">
        <v>0</v>
      </c>
      <c r="G34" s="34">
        <f t="shared" ref="G34" si="27">SUM(G32/2*0.3)</f>
        <v>195</v>
      </c>
      <c r="H34" s="37">
        <v>225000</v>
      </c>
      <c r="I34" s="37">
        <v>150</v>
      </c>
      <c r="J34" s="37">
        <v>0</v>
      </c>
      <c r="K34" s="34">
        <f>SUM(K32*0.3)</f>
        <v>8100</v>
      </c>
      <c r="L34" s="34">
        <f>SUM(L32*0.3)</f>
        <v>10200</v>
      </c>
      <c r="M34" s="34">
        <f t="shared" ref="M34:N34" si="28">SUM(M32*0.3)</f>
        <v>2400</v>
      </c>
      <c r="N34" s="34">
        <f t="shared" si="28"/>
        <v>10500</v>
      </c>
      <c r="O34" s="37">
        <v>9600</v>
      </c>
      <c r="P34" s="37">
        <v>33000</v>
      </c>
      <c r="Q34" s="37">
        <v>300</v>
      </c>
      <c r="R34" s="37">
        <v>654270.30000000005</v>
      </c>
      <c r="S34" s="37">
        <v>65427.030000000006</v>
      </c>
      <c r="T34" s="37"/>
    </row>
    <row r="35" spans="1:20" ht="15" customHeight="1" x14ac:dyDescent="0.2">
      <c r="A35" s="17" t="s">
        <v>19</v>
      </c>
      <c r="B35" s="2"/>
      <c r="C35" s="2"/>
      <c r="D35" s="2"/>
      <c r="E35" s="37">
        <v>4650483.5999999996</v>
      </c>
      <c r="F35" s="37">
        <v>0</v>
      </c>
      <c r="G35" s="34">
        <f>SUM(G31:G34)</f>
        <v>4658.28</v>
      </c>
      <c r="H35" s="37">
        <v>3100322.4</v>
      </c>
      <c r="I35" s="37">
        <v>3000</v>
      </c>
      <c r="J35" s="37">
        <v>0</v>
      </c>
      <c r="K35" s="34">
        <f>SUM(K31:K34)</f>
        <v>84000</v>
      </c>
      <c r="L35" s="34">
        <f>SUM(L31:L34)</f>
        <v>118000</v>
      </c>
      <c r="M35" s="34">
        <f>SUM(M31:M34)</f>
        <v>25900</v>
      </c>
      <c r="N35" s="34">
        <f t="shared" ref="N35" si="29">SUM(N31:N32)</f>
        <v>70000</v>
      </c>
      <c r="O35" s="37">
        <v>126660</v>
      </c>
      <c r="P35" s="37">
        <v>469208.12</v>
      </c>
      <c r="Q35" s="37">
        <v>4767.6000000000004</v>
      </c>
      <c r="R35" s="37">
        <f>SUM(E35:Q35)</f>
        <v>8656999.9999999981</v>
      </c>
      <c r="S35" s="37"/>
      <c r="T35" s="37"/>
    </row>
    <row r="36" spans="1:20" ht="15" customHeight="1" x14ac:dyDescent="0.2">
      <c r="A36" s="73"/>
      <c r="B36" s="14"/>
      <c r="C36" s="14"/>
      <c r="D36" s="1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</row>
    <row r="37" spans="1:20" ht="15" customHeight="1" x14ac:dyDescent="0.2">
      <c r="A37" s="8"/>
      <c r="B37" s="9"/>
      <c r="C37" s="9"/>
      <c r="D37" s="9"/>
      <c r="E37" s="9"/>
      <c r="F37" s="9"/>
      <c r="G37" s="9"/>
      <c r="H37" s="10"/>
      <c r="I37" s="10"/>
      <c r="J37" s="10"/>
      <c r="K37" s="10"/>
      <c r="L37" s="10"/>
      <c r="M37" s="10"/>
      <c r="N37" s="10"/>
      <c r="O37" s="9"/>
      <c r="P37" s="9"/>
      <c r="Q37" s="9"/>
      <c r="R37" s="9"/>
      <c r="S37" s="9"/>
      <c r="T37" s="9"/>
    </row>
    <row r="38" spans="1:20" ht="12" customHeight="1" x14ac:dyDescent="0.25">
      <c r="A38" s="19"/>
      <c r="B38" s="20"/>
      <c r="C38" s="20"/>
      <c r="D38" s="20" t="s">
        <v>8</v>
      </c>
      <c r="E38" s="20"/>
      <c r="F38" s="20"/>
      <c r="G38" s="20"/>
      <c r="H38" s="129" t="s">
        <v>35</v>
      </c>
      <c r="I38" s="129"/>
      <c r="J38" s="129"/>
      <c r="K38" s="129"/>
      <c r="L38" s="129"/>
      <c r="M38" s="129"/>
      <c r="N38" s="69" t="s">
        <v>15</v>
      </c>
      <c r="O38" s="11"/>
      <c r="P38" s="11"/>
      <c r="Q38" s="11"/>
      <c r="R38" s="11"/>
      <c r="S38" s="11"/>
      <c r="T38" s="11"/>
    </row>
    <row r="39" spans="1:20" ht="3.75" hidden="1" customHeight="1" x14ac:dyDescent="0.25">
      <c r="A39" s="19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1"/>
      <c r="M39" s="20"/>
      <c r="N39" s="20"/>
      <c r="O39" s="11"/>
      <c r="P39" s="11"/>
      <c r="Q39" s="11"/>
      <c r="R39" s="11"/>
      <c r="S39" s="11"/>
      <c r="T39" s="11"/>
    </row>
    <row r="40" spans="1:20" ht="13.5" customHeight="1" x14ac:dyDescent="0.25">
      <c r="A40" s="129" t="s">
        <v>90</v>
      </c>
      <c r="B40" s="129"/>
      <c r="C40" s="129"/>
      <c r="D40" s="129"/>
      <c r="E40" s="129"/>
      <c r="F40" s="70"/>
      <c r="G40" s="20"/>
      <c r="H40" s="69"/>
      <c r="I40" s="70"/>
      <c r="J40" s="70"/>
      <c r="K40" s="70"/>
      <c r="L40" s="70"/>
      <c r="M40" s="70"/>
      <c r="N40" s="70"/>
      <c r="O40" s="12"/>
      <c r="P40" s="12"/>
      <c r="Q40" s="12"/>
      <c r="R40" s="12"/>
      <c r="S40" s="12"/>
      <c r="T40" s="12"/>
    </row>
    <row r="41" spans="1:20" ht="15" x14ac:dyDescent="0.25">
      <c r="A41" s="20"/>
      <c r="B41" s="20"/>
      <c r="C41" s="20"/>
      <c r="D41" s="20"/>
      <c r="E41" s="20"/>
      <c r="F41" s="20"/>
      <c r="G41" s="20"/>
      <c r="H41" s="129" t="s">
        <v>36</v>
      </c>
      <c r="I41" s="129"/>
      <c r="J41" s="129"/>
      <c r="K41" s="129"/>
      <c r="L41" s="129"/>
      <c r="M41" s="129"/>
      <c r="N41" s="69" t="s">
        <v>15</v>
      </c>
      <c r="O41" s="11"/>
      <c r="P41" s="11"/>
      <c r="Q41" s="11"/>
      <c r="R41" s="11"/>
      <c r="S41" s="11"/>
      <c r="T41" s="11"/>
    </row>
    <row r="42" spans="1:20" ht="15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11"/>
      <c r="P42" s="11"/>
      <c r="Q42" s="11"/>
      <c r="R42" s="11"/>
      <c r="S42" s="11"/>
      <c r="T42" s="11"/>
    </row>
    <row r="43" spans="1:20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</row>
    <row r="44" spans="1:20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</row>
    <row r="45" spans="1:20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x14ac:dyDescent="0.2"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x14ac:dyDescent="0.2"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x14ac:dyDescent="0.2"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x14ac:dyDescent="0.2"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x14ac:dyDescent="0.2"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2:20" x14ac:dyDescent="0.2"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2:20" x14ac:dyDescent="0.2"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2:20" x14ac:dyDescent="0.2"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2:20" x14ac:dyDescent="0.2"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2:20" x14ac:dyDescent="0.2"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2:20" x14ac:dyDescent="0.2"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2:20" x14ac:dyDescent="0.2"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2:20" x14ac:dyDescent="0.2"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2:20" x14ac:dyDescent="0.2"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2:20" x14ac:dyDescent="0.2"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2:20" x14ac:dyDescent="0.2"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2:20" x14ac:dyDescent="0.2"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2:20" x14ac:dyDescent="0.2"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2:20" x14ac:dyDescent="0.2"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2:20" x14ac:dyDescent="0.2"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2:20" x14ac:dyDescent="0.2"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2:20" x14ac:dyDescent="0.2"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2:20" x14ac:dyDescent="0.2"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2:20" x14ac:dyDescent="0.2"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2:20" x14ac:dyDescent="0.2"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2:20" x14ac:dyDescent="0.2"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2:20" x14ac:dyDescent="0.2"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2:20" x14ac:dyDescent="0.2"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2:20" x14ac:dyDescent="0.2"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2:20" x14ac:dyDescent="0.2"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2:20" x14ac:dyDescent="0.2"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2:20" x14ac:dyDescent="0.2"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2:20" x14ac:dyDescent="0.2"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2:20" x14ac:dyDescent="0.2"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2:20" x14ac:dyDescent="0.2"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2:20" x14ac:dyDescent="0.2"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2:20" x14ac:dyDescent="0.2"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2:20" x14ac:dyDescent="0.2"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2:20" x14ac:dyDescent="0.2"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2:20" x14ac:dyDescent="0.2"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2:20" x14ac:dyDescent="0.2"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2:20" x14ac:dyDescent="0.2"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2:20" x14ac:dyDescent="0.2"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2:20" x14ac:dyDescent="0.2"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2:20" x14ac:dyDescent="0.2"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2:20" x14ac:dyDescent="0.2"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2:20" x14ac:dyDescent="0.2"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2:20" x14ac:dyDescent="0.2"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2:20" x14ac:dyDescent="0.2"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2:20" x14ac:dyDescent="0.2"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2:20" x14ac:dyDescent="0.2"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2:20" x14ac:dyDescent="0.2"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2:20" x14ac:dyDescent="0.2"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2:20" x14ac:dyDescent="0.2"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2:20" x14ac:dyDescent="0.2"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2:20" x14ac:dyDescent="0.2"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2:20" x14ac:dyDescent="0.2"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2:20" x14ac:dyDescent="0.2"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2:20" x14ac:dyDescent="0.2"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2:20" x14ac:dyDescent="0.2"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2:20" x14ac:dyDescent="0.2"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2:20" x14ac:dyDescent="0.2"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2:20" x14ac:dyDescent="0.2"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2:20" x14ac:dyDescent="0.2"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2:20" x14ac:dyDescent="0.2"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2:20" x14ac:dyDescent="0.2"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2:20" x14ac:dyDescent="0.2"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2:20" x14ac:dyDescent="0.2"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2:20" x14ac:dyDescent="0.2"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2:20" x14ac:dyDescent="0.2"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2:20" x14ac:dyDescent="0.2"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2:20" x14ac:dyDescent="0.2"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2:20" x14ac:dyDescent="0.2"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2:20" x14ac:dyDescent="0.2"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2:20" x14ac:dyDescent="0.2"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2:20" x14ac:dyDescent="0.2"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2:20" x14ac:dyDescent="0.2"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2:20" x14ac:dyDescent="0.2"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2:20" x14ac:dyDescent="0.2"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2:20" x14ac:dyDescent="0.2"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2:20" x14ac:dyDescent="0.2"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2:20" x14ac:dyDescent="0.2"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2:20" x14ac:dyDescent="0.2"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2:20" x14ac:dyDescent="0.2"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2:20" x14ac:dyDescent="0.2"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2:20" x14ac:dyDescent="0.2"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2:20" x14ac:dyDescent="0.2"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2:20" x14ac:dyDescent="0.2"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2:20" x14ac:dyDescent="0.2"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2:20" x14ac:dyDescent="0.2"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2:20" x14ac:dyDescent="0.2"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2:20" x14ac:dyDescent="0.2"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2:20" x14ac:dyDescent="0.2"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2:20" x14ac:dyDescent="0.2"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2:20" x14ac:dyDescent="0.2"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2:20" x14ac:dyDescent="0.2"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2:20" x14ac:dyDescent="0.2"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2:20" x14ac:dyDescent="0.2"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2:20" x14ac:dyDescent="0.2"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2:20" x14ac:dyDescent="0.2"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2:20" x14ac:dyDescent="0.2"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2:20" x14ac:dyDescent="0.2"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2:20" x14ac:dyDescent="0.2"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2:20" x14ac:dyDescent="0.2"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2:20" x14ac:dyDescent="0.2"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2:20" x14ac:dyDescent="0.2"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2:20" x14ac:dyDescent="0.2"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2:20" x14ac:dyDescent="0.2"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2:20" x14ac:dyDescent="0.2"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2:20" x14ac:dyDescent="0.2"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2:20" x14ac:dyDescent="0.2"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2:20" x14ac:dyDescent="0.2"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2:20" x14ac:dyDescent="0.2"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2:20" x14ac:dyDescent="0.2"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2:20" x14ac:dyDescent="0.2"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2:20" x14ac:dyDescent="0.2"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2:20" x14ac:dyDescent="0.2"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2:20" x14ac:dyDescent="0.2"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2:20" x14ac:dyDescent="0.2"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2:20" x14ac:dyDescent="0.2"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2:20" x14ac:dyDescent="0.2"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2:20" x14ac:dyDescent="0.2"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2:20" x14ac:dyDescent="0.2"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2:20" x14ac:dyDescent="0.2"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2:20" x14ac:dyDescent="0.2"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2:20" x14ac:dyDescent="0.2"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2:20" x14ac:dyDescent="0.2"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2:20" x14ac:dyDescent="0.2"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2:20" x14ac:dyDescent="0.2"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2:20" x14ac:dyDescent="0.2"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2:20" x14ac:dyDescent="0.2"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2:20" x14ac:dyDescent="0.2"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2:20" x14ac:dyDescent="0.2"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2:20" x14ac:dyDescent="0.2"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2:20" x14ac:dyDescent="0.2"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2:20" x14ac:dyDescent="0.2"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2:20" x14ac:dyDescent="0.2"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2:20" x14ac:dyDescent="0.2"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2:20" x14ac:dyDescent="0.2"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2:20" x14ac:dyDescent="0.2"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2:20" x14ac:dyDescent="0.2"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2:20" x14ac:dyDescent="0.2"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2:20" x14ac:dyDescent="0.2"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2:20" x14ac:dyDescent="0.2"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2:20" x14ac:dyDescent="0.2"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2:20" x14ac:dyDescent="0.2"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2:20" x14ac:dyDescent="0.2"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2:20" x14ac:dyDescent="0.2"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2:20" x14ac:dyDescent="0.2"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2:20" x14ac:dyDescent="0.2"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2:20" x14ac:dyDescent="0.2"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2:20" x14ac:dyDescent="0.2"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2:20" x14ac:dyDescent="0.2"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2:20" x14ac:dyDescent="0.2"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2:20" x14ac:dyDescent="0.2"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2:20" x14ac:dyDescent="0.2"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2:20" x14ac:dyDescent="0.2"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2:20" x14ac:dyDescent="0.2"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2:20" x14ac:dyDescent="0.2"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2:20" x14ac:dyDescent="0.2"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2:20" x14ac:dyDescent="0.2"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2:20" x14ac:dyDescent="0.2"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2:20" x14ac:dyDescent="0.2"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2:20" x14ac:dyDescent="0.2"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2:20" x14ac:dyDescent="0.2"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2:20" x14ac:dyDescent="0.2"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2:20" x14ac:dyDescent="0.2"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2:20" x14ac:dyDescent="0.2"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2:20" x14ac:dyDescent="0.2"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2:20" x14ac:dyDescent="0.2"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2:20" x14ac:dyDescent="0.2"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2:20" x14ac:dyDescent="0.2"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2:20" x14ac:dyDescent="0.2"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2:20" x14ac:dyDescent="0.2"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2:20" x14ac:dyDescent="0.2"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2:20" x14ac:dyDescent="0.2"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2:20" x14ac:dyDescent="0.2"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2:20" x14ac:dyDescent="0.2"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2:20" x14ac:dyDescent="0.2"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2:20" x14ac:dyDescent="0.2"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2:20" x14ac:dyDescent="0.2"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2:20" x14ac:dyDescent="0.2"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2:20" x14ac:dyDescent="0.2"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2:20" x14ac:dyDescent="0.2"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2:20" x14ac:dyDescent="0.2"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2:20" x14ac:dyDescent="0.2"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2:20" x14ac:dyDescent="0.2"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2:20" x14ac:dyDescent="0.2"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2:20" x14ac:dyDescent="0.2"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2:20" x14ac:dyDescent="0.2"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2:20" x14ac:dyDescent="0.2"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2:20" x14ac:dyDescent="0.2"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2:20" x14ac:dyDescent="0.2"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2:20" x14ac:dyDescent="0.2"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2:20" x14ac:dyDescent="0.2"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2:20" x14ac:dyDescent="0.2"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2:20" x14ac:dyDescent="0.2"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2:20" x14ac:dyDescent="0.2"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2:20" x14ac:dyDescent="0.2"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2:20" x14ac:dyDescent="0.2"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2:20" x14ac:dyDescent="0.2"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2:20" x14ac:dyDescent="0.2"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2:20" x14ac:dyDescent="0.2"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2:20" x14ac:dyDescent="0.2"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2:20" x14ac:dyDescent="0.2"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2:20" x14ac:dyDescent="0.2"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2:20" x14ac:dyDescent="0.2"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2:20" x14ac:dyDescent="0.2"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2:20" x14ac:dyDescent="0.2"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2:20" x14ac:dyDescent="0.2"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2:20" x14ac:dyDescent="0.2"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2:20" x14ac:dyDescent="0.2"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2:20" x14ac:dyDescent="0.2"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2:20" x14ac:dyDescent="0.2"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2:20" x14ac:dyDescent="0.2"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2:20" x14ac:dyDescent="0.2"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2:20" x14ac:dyDescent="0.2"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2:20" x14ac:dyDescent="0.2"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2:20" x14ac:dyDescent="0.2"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2:20" x14ac:dyDescent="0.2"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2:20" x14ac:dyDescent="0.2"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2:20" x14ac:dyDescent="0.2"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2:20" x14ac:dyDescent="0.2"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2:20" x14ac:dyDescent="0.2"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2:20" x14ac:dyDescent="0.2"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2:20" x14ac:dyDescent="0.2"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2:20" x14ac:dyDescent="0.2"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2:20" x14ac:dyDescent="0.2"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2:20" x14ac:dyDescent="0.2"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2:20" x14ac:dyDescent="0.2"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2:20" x14ac:dyDescent="0.2"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2:20" x14ac:dyDescent="0.2"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2:20" x14ac:dyDescent="0.2"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2:20" x14ac:dyDescent="0.2"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2:20" x14ac:dyDescent="0.2"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2:20" x14ac:dyDescent="0.2"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2:20" x14ac:dyDescent="0.2"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2:20" x14ac:dyDescent="0.2"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2:20" x14ac:dyDescent="0.2"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2:20" x14ac:dyDescent="0.2"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2:20" x14ac:dyDescent="0.2"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2:20" x14ac:dyDescent="0.2"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2:20" x14ac:dyDescent="0.2"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2:20" x14ac:dyDescent="0.2"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2:20" x14ac:dyDescent="0.2"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2:20" x14ac:dyDescent="0.2"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2:20" x14ac:dyDescent="0.2"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2:20" x14ac:dyDescent="0.2"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2:20" x14ac:dyDescent="0.2"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2:20" x14ac:dyDescent="0.2"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2:20" x14ac:dyDescent="0.2"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2:20" x14ac:dyDescent="0.2"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2:20" x14ac:dyDescent="0.2"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2:20" x14ac:dyDescent="0.2"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2:20" x14ac:dyDescent="0.2"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2:20" x14ac:dyDescent="0.2"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2:20" x14ac:dyDescent="0.2"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2:20" x14ac:dyDescent="0.2"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2:20" x14ac:dyDescent="0.2"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2:20" x14ac:dyDescent="0.2"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2:20" x14ac:dyDescent="0.2"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2:20" x14ac:dyDescent="0.2"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2:20" x14ac:dyDescent="0.2"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2:20" x14ac:dyDescent="0.2"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2:20" x14ac:dyDescent="0.2"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2:20" x14ac:dyDescent="0.2"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2:20" x14ac:dyDescent="0.2"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2:20" x14ac:dyDescent="0.2"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2:20" x14ac:dyDescent="0.2"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2:20" x14ac:dyDescent="0.2"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2:20" x14ac:dyDescent="0.2"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2:20" x14ac:dyDescent="0.2"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2:20" x14ac:dyDescent="0.2"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2:20" x14ac:dyDescent="0.2"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2:20" x14ac:dyDescent="0.2"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2:20" x14ac:dyDescent="0.2"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2:20" x14ac:dyDescent="0.2"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2:20" x14ac:dyDescent="0.2"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2:20" x14ac:dyDescent="0.2"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2:20" x14ac:dyDescent="0.2"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2:20" x14ac:dyDescent="0.2"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2:20" x14ac:dyDescent="0.2"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2:20" x14ac:dyDescent="0.2"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2:20" x14ac:dyDescent="0.2"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2:20" x14ac:dyDescent="0.2"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2:20" x14ac:dyDescent="0.2"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2:20" x14ac:dyDescent="0.2"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2:20" x14ac:dyDescent="0.2"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2:20" x14ac:dyDescent="0.2"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2:20" x14ac:dyDescent="0.2"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2:20" x14ac:dyDescent="0.2"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2:20" x14ac:dyDescent="0.2"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2:20" x14ac:dyDescent="0.2"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2:20" x14ac:dyDescent="0.2"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2:20" x14ac:dyDescent="0.2"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2:20" x14ac:dyDescent="0.2"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2:20" x14ac:dyDescent="0.2"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2:20" x14ac:dyDescent="0.2"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2:20" x14ac:dyDescent="0.2"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2:20" x14ac:dyDescent="0.2"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2:20" x14ac:dyDescent="0.2"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2:20" x14ac:dyDescent="0.2"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2:20" x14ac:dyDescent="0.2"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2:20" x14ac:dyDescent="0.2"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2:20" x14ac:dyDescent="0.2"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2:20" x14ac:dyDescent="0.2"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2:20" x14ac:dyDescent="0.2"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2:20" x14ac:dyDescent="0.2"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2:20" x14ac:dyDescent="0.2"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2:20" x14ac:dyDescent="0.2"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2:20" x14ac:dyDescent="0.2"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2:20" x14ac:dyDescent="0.2"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2:20" x14ac:dyDescent="0.2"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2:20" x14ac:dyDescent="0.2"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2:20" x14ac:dyDescent="0.2"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2:20" x14ac:dyDescent="0.2"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2:20" x14ac:dyDescent="0.2"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2:20" x14ac:dyDescent="0.2"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2:20" x14ac:dyDescent="0.2"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2:20" x14ac:dyDescent="0.2"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2:20" x14ac:dyDescent="0.2"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2:20" x14ac:dyDescent="0.2"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2:20" x14ac:dyDescent="0.2"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2:20" x14ac:dyDescent="0.2"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2:20" x14ac:dyDescent="0.2"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2:20" x14ac:dyDescent="0.2"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2:20" x14ac:dyDescent="0.2"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2:20" x14ac:dyDescent="0.2"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2:20" x14ac:dyDescent="0.2"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2:20" x14ac:dyDescent="0.2"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2:20" x14ac:dyDescent="0.2"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2:20" x14ac:dyDescent="0.2"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2:20" x14ac:dyDescent="0.2"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2:20" x14ac:dyDescent="0.2"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2:20" x14ac:dyDescent="0.2"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2:20" x14ac:dyDescent="0.2"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2:20" x14ac:dyDescent="0.2"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2:20" x14ac:dyDescent="0.2"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2:20" x14ac:dyDescent="0.2"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2:20" x14ac:dyDescent="0.2"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2:20" x14ac:dyDescent="0.2"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2:20" x14ac:dyDescent="0.2"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2:20" x14ac:dyDescent="0.2"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2:20" x14ac:dyDescent="0.2"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2:20" x14ac:dyDescent="0.2"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2:20" x14ac:dyDescent="0.2"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2:20" x14ac:dyDescent="0.2"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2:20" x14ac:dyDescent="0.2"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2:20" x14ac:dyDescent="0.2"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2:20" x14ac:dyDescent="0.2"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2:20" x14ac:dyDescent="0.2"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2:20" x14ac:dyDescent="0.2"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2:20" x14ac:dyDescent="0.2"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2:20" x14ac:dyDescent="0.2"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2:20" x14ac:dyDescent="0.2"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2:20" x14ac:dyDescent="0.2"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2:20" x14ac:dyDescent="0.2"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2:20" x14ac:dyDescent="0.2"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2:20" x14ac:dyDescent="0.2"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2:20" x14ac:dyDescent="0.2"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2:20" x14ac:dyDescent="0.2"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2:20" x14ac:dyDescent="0.2"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2:20" x14ac:dyDescent="0.2"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2:20" x14ac:dyDescent="0.2"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2:20" x14ac:dyDescent="0.2"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2:20" x14ac:dyDescent="0.2"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2:20" x14ac:dyDescent="0.2"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2:20" x14ac:dyDescent="0.2"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2:20" x14ac:dyDescent="0.2"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2:20" x14ac:dyDescent="0.2"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2:20" x14ac:dyDescent="0.2"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2:20" x14ac:dyDescent="0.2"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2:20" x14ac:dyDescent="0.2"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2:20" x14ac:dyDescent="0.2"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2:20" x14ac:dyDescent="0.2"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2:20" x14ac:dyDescent="0.2"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2:20" x14ac:dyDescent="0.2"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2:20" x14ac:dyDescent="0.2"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2:20" x14ac:dyDescent="0.2"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2:20" x14ac:dyDescent="0.2"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2:20" x14ac:dyDescent="0.2"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2:20" x14ac:dyDescent="0.2"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2:20" x14ac:dyDescent="0.2"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2:20" x14ac:dyDescent="0.2"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2:20" x14ac:dyDescent="0.2"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2:20" x14ac:dyDescent="0.2"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2:20" x14ac:dyDescent="0.2"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2:20" x14ac:dyDescent="0.2"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2:20" x14ac:dyDescent="0.2"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2:20" x14ac:dyDescent="0.2"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2:20" x14ac:dyDescent="0.2"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2:20" x14ac:dyDescent="0.2"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2:20" x14ac:dyDescent="0.2"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2:20" x14ac:dyDescent="0.2"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2:20" x14ac:dyDescent="0.2"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2:20" x14ac:dyDescent="0.2"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2:20" x14ac:dyDescent="0.2"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2:20" x14ac:dyDescent="0.2"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2:20" x14ac:dyDescent="0.2"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2:20" x14ac:dyDescent="0.2"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2:20" x14ac:dyDescent="0.2"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2:20" x14ac:dyDescent="0.2"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2:20" x14ac:dyDescent="0.2"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2:20" x14ac:dyDescent="0.2"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2:20" x14ac:dyDescent="0.2"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2:20" x14ac:dyDescent="0.2"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2:20" x14ac:dyDescent="0.2"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2:20" x14ac:dyDescent="0.2"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2:20" x14ac:dyDescent="0.2"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2:20" x14ac:dyDescent="0.2"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2:20" x14ac:dyDescent="0.2"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2:20" x14ac:dyDescent="0.2"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2:20" x14ac:dyDescent="0.2"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2:20" x14ac:dyDescent="0.2"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2:20" x14ac:dyDescent="0.2"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2:20" x14ac:dyDescent="0.2"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2:20" x14ac:dyDescent="0.2"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2:20" x14ac:dyDescent="0.2"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2:20" x14ac:dyDescent="0.2"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2:20" x14ac:dyDescent="0.2"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2:20" x14ac:dyDescent="0.2"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2:20" x14ac:dyDescent="0.2"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2:20" x14ac:dyDescent="0.2"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2:20" x14ac:dyDescent="0.2"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2:20" x14ac:dyDescent="0.2"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2:20" x14ac:dyDescent="0.2"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2:20" x14ac:dyDescent="0.2"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2:20" x14ac:dyDescent="0.2"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2:20" x14ac:dyDescent="0.2"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2:20" x14ac:dyDescent="0.2"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2:20" x14ac:dyDescent="0.2"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2:20" x14ac:dyDescent="0.2"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2:20" x14ac:dyDescent="0.2"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2:20" x14ac:dyDescent="0.2"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2:20" x14ac:dyDescent="0.2"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2:20" x14ac:dyDescent="0.2"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2:20" x14ac:dyDescent="0.2"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2:20" x14ac:dyDescent="0.2"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2:20" x14ac:dyDescent="0.2"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2:20" x14ac:dyDescent="0.2"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2:20" x14ac:dyDescent="0.2"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2:20" x14ac:dyDescent="0.2"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2:20" x14ac:dyDescent="0.2"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2:20" x14ac:dyDescent="0.2"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2:20" x14ac:dyDescent="0.2"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2:20" x14ac:dyDescent="0.2"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2:20" x14ac:dyDescent="0.2"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2:20" x14ac:dyDescent="0.2"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2:20" x14ac:dyDescent="0.2"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2:20" x14ac:dyDescent="0.2"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2:20" x14ac:dyDescent="0.2"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2:20" x14ac:dyDescent="0.2"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2:20" x14ac:dyDescent="0.2"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2:20" x14ac:dyDescent="0.2"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2:20" x14ac:dyDescent="0.2"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2:20" x14ac:dyDescent="0.2"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2:20" x14ac:dyDescent="0.2"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2:20" x14ac:dyDescent="0.2"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2:20" x14ac:dyDescent="0.2"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2:20" x14ac:dyDescent="0.2"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2:20" x14ac:dyDescent="0.2"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2:20" x14ac:dyDescent="0.2"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2:20" x14ac:dyDescent="0.2"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2:20" x14ac:dyDescent="0.2"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2:20" x14ac:dyDescent="0.2"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2:20" x14ac:dyDescent="0.2"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2:20" x14ac:dyDescent="0.2"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2:20" x14ac:dyDescent="0.2"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2:20" x14ac:dyDescent="0.2"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2:20" x14ac:dyDescent="0.2"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2:20" x14ac:dyDescent="0.2"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2:20" x14ac:dyDescent="0.2"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2:20" x14ac:dyDescent="0.2"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2:20" x14ac:dyDescent="0.2"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2:20" x14ac:dyDescent="0.2"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2:20" x14ac:dyDescent="0.2"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2:20" x14ac:dyDescent="0.2"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2:20" x14ac:dyDescent="0.2"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2:20" x14ac:dyDescent="0.2"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2:20" x14ac:dyDescent="0.2"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2:20" x14ac:dyDescent="0.2"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2:20" x14ac:dyDescent="0.2"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2:20" x14ac:dyDescent="0.2"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2:20" x14ac:dyDescent="0.2"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2:20" x14ac:dyDescent="0.2"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2:20" x14ac:dyDescent="0.2"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2:20" x14ac:dyDescent="0.2"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2:20" x14ac:dyDescent="0.2"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2:20" x14ac:dyDescent="0.2"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2:20" x14ac:dyDescent="0.2"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2:20" x14ac:dyDescent="0.2"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2:20" x14ac:dyDescent="0.2"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2:20" x14ac:dyDescent="0.2"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2:20" x14ac:dyDescent="0.2"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2:20" x14ac:dyDescent="0.2"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2:20" x14ac:dyDescent="0.2"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2:20" x14ac:dyDescent="0.2"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2:20" x14ac:dyDescent="0.2"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2:20" x14ac:dyDescent="0.2"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2:20" x14ac:dyDescent="0.2"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2:20" x14ac:dyDescent="0.2"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2:20" x14ac:dyDescent="0.2"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2:20" x14ac:dyDescent="0.2"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2:20" x14ac:dyDescent="0.2"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2:20" x14ac:dyDescent="0.2"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2:20" x14ac:dyDescent="0.2"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2:20" x14ac:dyDescent="0.2"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2:20" x14ac:dyDescent="0.2"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2:20" x14ac:dyDescent="0.2"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2:20" x14ac:dyDescent="0.2"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2:20" x14ac:dyDescent="0.2"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2:20" x14ac:dyDescent="0.2"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2:20" x14ac:dyDescent="0.2"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2:20" x14ac:dyDescent="0.2"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2:20" x14ac:dyDescent="0.2"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2:20" x14ac:dyDescent="0.2"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2:20" x14ac:dyDescent="0.2"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2:20" x14ac:dyDescent="0.2"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2:20" x14ac:dyDescent="0.2"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2:20" x14ac:dyDescent="0.2"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2:20" x14ac:dyDescent="0.2"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2:20" x14ac:dyDescent="0.2"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2:20" x14ac:dyDescent="0.2"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2:20" x14ac:dyDescent="0.2"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2:20" x14ac:dyDescent="0.2"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2:20" x14ac:dyDescent="0.2"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2:20" x14ac:dyDescent="0.2"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2:20" x14ac:dyDescent="0.2"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2:20" x14ac:dyDescent="0.2"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2:20" x14ac:dyDescent="0.2"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2:20" x14ac:dyDescent="0.2"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2:20" x14ac:dyDescent="0.2"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2:20" x14ac:dyDescent="0.2"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2:20" x14ac:dyDescent="0.2"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2:20" x14ac:dyDescent="0.2"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2:20" x14ac:dyDescent="0.2"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2:20" x14ac:dyDescent="0.2"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2:20" x14ac:dyDescent="0.2"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2:20" x14ac:dyDescent="0.2"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2:20" x14ac:dyDescent="0.2"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2:20" x14ac:dyDescent="0.2"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2:20" x14ac:dyDescent="0.2"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2:20" x14ac:dyDescent="0.2"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2:20" x14ac:dyDescent="0.2"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2:20" x14ac:dyDescent="0.2"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2:20" x14ac:dyDescent="0.2"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2:20" x14ac:dyDescent="0.2"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2:20" x14ac:dyDescent="0.2"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2:20" x14ac:dyDescent="0.2"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2:20" x14ac:dyDescent="0.2"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2:20" x14ac:dyDescent="0.2"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2:20" x14ac:dyDescent="0.2"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2:20" x14ac:dyDescent="0.2"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2:20" x14ac:dyDescent="0.2"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2:20" x14ac:dyDescent="0.2"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2:20" x14ac:dyDescent="0.2"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2:20" x14ac:dyDescent="0.2"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2:20" x14ac:dyDescent="0.2"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2:20" x14ac:dyDescent="0.2"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2:20" x14ac:dyDescent="0.2"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2:20" x14ac:dyDescent="0.2"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2:20" x14ac:dyDescent="0.2"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2:20" x14ac:dyDescent="0.2"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2:20" x14ac:dyDescent="0.2"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2:20" x14ac:dyDescent="0.2"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2:20" x14ac:dyDescent="0.2"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2:20" x14ac:dyDescent="0.2"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2:20" x14ac:dyDescent="0.2"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2:20" x14ac:dyDescent="0.2"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2:20" x14ac:dyDescent="0.2"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2:20" x14ac:dyDescent="0.2"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2:20" x14ac:dyDescent="0.2"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2:20" x14ac:dyDescent="0.2"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2:20" x14ac:dyDescent="0.2"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2:20" x14ac:dyDescent="0.2"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2:20" x14ac:dyDescent="0.2"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2:20" x14ac:dyDescent="0.2"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2:20" x14ac:dyDescent="0.2"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2:20" x14ac:dyDescent="0.2"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2:20" x14ac:dyDescent="0.2"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2:20" x14ac:dyDescent="0.2"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2:20" x14ac:dyDescent="0.2"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2:20" x14ac:dyDescent="0.2"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2:20" x14ac:dyDescent="0.2"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2:20" x14ac:dyDescent="0.2"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2:20" x14ac:dyDescent="0.2"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2:20" x14ac:dyDescent="0.2"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2:20" x14ac:dyDescent="0.2"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2:20" x14ac:dyDescent="0.2"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2:20" x14ac:dyDescent="0.2"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2:20" x14ac:dyDescent="0.2"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2:20" x14ac:dyDescent="0.2"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2:20" x14ac:dyDescent="0.2"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2:20" x14ac:dyDescent="0.2"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2:20" x14ac:dyDescent="0.2"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2:20" x14ac:dyDescent="0.2"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2:20" x14ac:dyDescent="0.2"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2:20" x14ac:dyDescent="0.2"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2:20" x14ac:dyDescent="0.2"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2:20" x14ac:dyDescent="0.2"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2:20" x14ac:dyDescent="0.2"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2:20" x14ac:dyDescent="0.2"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2:20" x14ac:dyDescent="0.2"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2:20" x14ac:dyDescent="0.2"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2:20" x14ac:dyDescent="0.2"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2:20" x14ac:dyDescent="0.2"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2:20" x14ac:dyDescent="0.2"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2:20" x14ac:dyDescent="0.2"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2:20" x14ac:dyDescent="0.2"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2:20" x14ac:dyDescent="0.2"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2:20" x14ac:dyDescent="0.2"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2:20" x14ac:dyDescent="0.2"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2:20" x14ac:dyDescent="0.2"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2:20" x14ac:dyDescent="0.2"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2:20" x14ac:dyDescent="0.2"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2:20" x14ac:dyDescent="0.2"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2:20" x14ac:dyDescent="0.2"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2:20" x14ac:dyDescent="0.2"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2:20" x14ac:dyDescent="0.2"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2:20" x14ac:dyDescent="0.2"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2:20" x14ac:dyDescent="0.2"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2:20" x14ac:dyDescent="0.2"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2:20" x14ac:dyDescent="0.2"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2:20" x14ac:dyDescent="0.2"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2:20" x14ac:dyDescent="0.2"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2:20" x14ac:dyDescent="0.2"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2:20" x14ac:dyDescent="0.2"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2:20" x14ac:dyDescent="0.2"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2:20" x14ac:dyDescent="0.2"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2:20" x14ac:dyDescent="0.2"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2:20" x14ac:dyDescent="0.2"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2:20" x14ac:dyDescent="0.2"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2:20" x14ac:dyDescent="0.2"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2:20" x14ac:dyDescent="0.2"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2:20" x14ac:dyDescent="0.2"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2:20" x14ac:dyDescent="0.2"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2:20" x14ac:dyDescent="0.2"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2:20" x14ac:dyDescent="0.2"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2:20" x14ac:dyDescent="0.2"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2:20" x14ac:dyDescent="0.2"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2:20" x14ac:dyDescent="0.2"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2:20" x14ac:dyDescent="0.2"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2:20" x14ac:dyDescent="0.2"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2:20" x14ac:dyDescent="0.2"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2:20" x14ac:dyDescent="0.2"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2:20" x14ac:dyDescent="0.2"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2:20" x14ac:dyDescent="0.2"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2:20" x14ac:dyDescent="0.2"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2:20" x14ac:dyDescent="0.2"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2:20" x14ac:dyDescent="0.2"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2:20" x14ac:dyDescent="0.2"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2:20" x14ac:dyDescent="0.2"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2:20" x14ac:dyDescent="0.2"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2:20" x14ac:dyDescent="0.2"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2:20" x14ac:dyDescent="0.2"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2:20" x14ac:dyDescent="0.2"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2:20" x14ac:dyDescent="0.2"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2:20" x14ac:dyDescent="0.2"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2:20" x14ac:dyDescent="0.2"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2:20" x14ac:dyDescent="0.2"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2:20" x14ac:dyDescent="0.2"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2:20" x14ac:dyDescent="0.2"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2:20" x14ac:dyDescent="0.2"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2:20" x14ac:dyDescent="0.2"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2:20" x14ac:dyDescent="0.2"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2:20" x14ac:dyDescent="0.2"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2:20" x14ac:dyDescent="0.2"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2:20" x14ac:dyDescent="0.2"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2:20" x14ac:dyDescent="0.2"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2:20" x14ac:dyDescent="0.2"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2:20" x14ac:dyDescent="0.2"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2:20" x14ac:dyDescent="0.2"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2:20" x14ac:dyDescent="0.2"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2:20" x14ac:dyDescent="0.2"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2:20" x14ac:dyDescent="0.2"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2:20" x14ac:dyDescent="0.2"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2:20" x14ac:dyDescent="0.2"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2:20" x14ac:dyDescent="0.2"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2:20" x14ac:dyDescent="0.2"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2:20" x14ac:dyDescent="0.2"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2:20" x14ac:dyDescent="0.2"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2:20" x14ac:dyDescent="0.2"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2:20" x14ac:dyDescent="0.2"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2:20" x14ac:dyDescent="0.2"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2:20" x14ac:dyDescent="0.2"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2:20" x14ac:dyDescent="0.2"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2:20" x14ac:dyDescent="0.2"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2:20" x14ac:dyDescent="0.2"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2:20" x14ac:dyDescent="0.2"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2:20" x14ac:dyDescent="0.2"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2:20" x14ac:dyDescent="0.2"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2:20" x14ac:dyDescent="0.2"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2:20" x14ac:dyDescent="0.2"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2:20" x14ac:dyDescent="0.2"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2:20" x14ac:dyDescent="0.2"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2:20" x14ac:dyDescent="0.2"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2:20" x14ac:dyDescent="0.2"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2:20" x14ac:dyDescent="0.2"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2:20" x14ac:dyDescent="0.2"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2:20" x14ac:dyDescent="0.2"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2:20" x14ac:dyDescent="0.2"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2:20" x14ac:dyDescent="0.2"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2:20" x14ac:dyDescent="0.2"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2:20" x14ac:dyDescent="0.2"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2:20" x14ac:dyDescent="0.2"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2:20" x14ac:dyDescent="0.2"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2:20" x14ac:dyDescent="0.2"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2:20" x14ac:dyDescent="0.2"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2:20" x14ac:dyDescent="0.2"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2:20" x14ac:dyDescent="0.2"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2:20" x14ac:dyDescent="0.2"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2:20" x14ac:dyDescent="0.2"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2:20" x14ac:dyDescent="0.2"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2:20" x14ac:dyDescent="0.2"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2:20" x14ac:dyDescent="0.2"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2:20" x14ac:dyDescent="0.2"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2:20" x14ac:dyDescent="0.2"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2:20" x14ac:dyDescent="0.2"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2:20" x14ac:dyDescent="0.2"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2:20" x14ac:dyDescent="0.2"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2:20" x14ac:dyDescent="0.2"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2:20" x14ac:dyDescent="0.2"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2:20" x14ac:dyDescent="0.2"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2:20" x14ac:dyDescent="0.2"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2:20" x14ac:dyDescent="0.2"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2:20" x14ac:dyDescent="0.2"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2:20" x14ac:dyDescent="0.2"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2:20" x14ac:dyDescent="0.2"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2:20" x14ac:dyDescent="0.2"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2:20" x14ac:dyDescent="0.2"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2:20" x14ac:dyDescent="0.2"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2:20" x14ac:dyDescent="0.2"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2:20" x14ac:dyDescent="0.2"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2:20" x14ac:dyDescent="0.2"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2:20" x14ac:dyDescent="0.2"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2:20" x14ac:dyDescent="0.2"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2:20" x14ac:dyDescent="0.2"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2:20" x14ac:dyDescent="0.2"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2:20" x14ac:dyDescent="0.2"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2:20" x14ac:dyDescent="0.2"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2:20" x14ac:dyDescent="0.2"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2:20" x14ac:dyDescent="0.2"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2:20" x14ac:dyDescent="0.2"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2:20" x14ac:dyDescent="0.2"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2:20" x14ac:dyDescent="0.2"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2:20" x14ac:dyDescent="0.2"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2:20" x14ac:dyDescent="0.2"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2:20" x14ac:dyDescent="0.2"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2:20" x14ac:dyDescent="0.2"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2:20" x14ac:dyDescent="0.2"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2:20" x14ac:dyDescent="0.2"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2:20" x14ac:dyDescent="0.2"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2:20" x14ac:dyDescent="0.2"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2:20" x14ac:dyDescent="0.2"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2:20" x14ac:dyDescent="0.2"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2:20" x14ac:dyDescent="0.2"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2:20" x14ac:dyDescent="0.2"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2:20" x14ac:dyDescent="0.2"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2:20" x14ac:dyDescent="0.2"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2:20" x14ac:dyDescent="0.2"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2:20" x14ac:dyDescent="0.2"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2:20" x14ac:dyDescent="0.2"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2:20" x14ac:dyDescent="0.2"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2:20" x14ac:dyDescent="0.2"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2:20" x14ac:dyDescent="0.2"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2:20" x14ac:dyDescent="0.2"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2:20" x14ac:dyDescent="0.2"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2:20" x14ac:dyDescent="0.2"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2:20" x14ac:dyDescent="0.2"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2:20" x14ac:dyDescent="0.2"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2:20" x14ac:dyDescent="0.2"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2:20" x14ac:dyDescent="0.2"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2:20" x14ac:dyDescent="0.2"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2:20" x14ac:dyDescent="0.2"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2:20" x14ac:dyDescent="0.2"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2:20" x14ac:dyDescent="0.2"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2:20" x14ac:dyDescent="0.2"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2:20" x14ac:dyDescent="0.2"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2:20" x14ac:dyDescent="0.2"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2:20" x14ac:dyDescent="0.2"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2:20" x14ac:dyDescent="0.2"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2:20" x14ac:dyDescent="0.2"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2:20" x14ac:dyDescent="0.2"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2:20" x14ac:dyDescent="0.2"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2:20" x14ac:dyDescent="0.2"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2:20" x14ac:dyDescent="0.2"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2:20" x14ac:dyDescent="0.2"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2:20" x14ac:dyDescent="0.2"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2:20" x14ac:dyDescent="0.2"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2:20" x14ac:dyDescent="0.2"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2:20" x14ac:dyDescent="0.2"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2:20" x14ac:dyDescent="0.2"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2:20" x14ac:dyDescent="0.2"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2:20" x14ac:dyDescent="0.2"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2:20" x14ac:dyDescent="0.2"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2:20" x14ac:dyDescent="0.2"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2:20" x14ac:dyDescent="0.2"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2:20" x14ac:dyDescent="0.2"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2:20" x14ac:dyDescent="0.2"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2:20" x14ac:dyDescent="0.2"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2:20" x14ac:dyDescent="0.2"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2:20" x14ac:dyDescent="0.2"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2:20" x14ac:dyDescent="0.2"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2:20" x14ac:dyDescent="0.2"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2:20" x14ac:dyDescent="0.2"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2:20" x14ac:dyDescent="0.2"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2:20" x14ac:dyDescent="0.2"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2:20" x14ac:dyDescent="0.2"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2:20" x14ac:dyDescent="0.2"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2:20" x14ac:dyDescent="0.2"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2:20" x14ac:dyDescent="0.2"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2:20" x14ac:dyDescent="0.2"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2:20" x14ac:dyDescent="0.2"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2:20" x14ac:dyDescent="0.2"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2:20" x14ac:dyDescent="0.2"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2:20" x14ac:dyDescent="0.2"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2:20" x14ac:dyDescent="0.2"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2:20" x14ac:dyDescent="0.2"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2:20" x14ac:dyDescent="0.2"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2:20" x14ac:dyDescent="0.2"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2:20" x14ac:dyDescent="0.2"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2:20" x14ac:dyDescent="0.2"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2:20" x14ac:dyDescent="0.2"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2:20" x14ac:dyDescent="0.2"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2:20" x14ac:dyDescent="0.2"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2:20" x14ac:dyDescent="0.2"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2:20" x14ac:dyDescent="0.2"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2:20" x14ac:dyDescent="0.2"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2:20" x14ac:dyDescent="0.2"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2:20" x14ac:dyDescent="0.2"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2:20" x14ac:dyDescent="0.2"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2:20" x14ac:dyDescent="0.2"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2:20" x14ac:dyDescent="0.2"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2:20" x14ac:dyDescent="0.2"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2:20" x14ac:dyDescent="0.2"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2:20" x14ac:dyDescent="0.2"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2:20" x14ac:dyDescent="0.2"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2:20" x14ac:dyDescent="0.2"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2:20" x14ac:dyDescent="0.2"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2:20" x14ac:dyDescent="0.2"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2:20" x14ac:dyDescent="0.2"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2:20" x14ac:dyDescent="0.2"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2:20" x14ac:dyDescent="0.2"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2:20" x14ac:dyDescent="0.2"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2:20" x14ac:dyDescent="0.2"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2:20" x14ac:dyDescent="0.2"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2:20" x14ac:dyDescent="0.2"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2:20" x14ac:dyDescent="0.2"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2:20" x14ac:dyDescent="0.2"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2:20" x14ac:dyDescent="0.2"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2:20" x14ac:dyDescent="0.2"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2:20" x14ac:dyDescent="0.2"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2:20" x14ac:dyDescent="0.2"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2:20" x14ac:dyDescent="0.2"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2:20" x14ac:dyDescent="0.2"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2:20" x14ac:dyDescent="0.2"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2:20" x14ac:dyDescent="0.2"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2:20" x14ac:dyDescent="0.2"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2:20" x14ac:dyDescent="0.2"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2:20" x14ac:dyDescent="0.2"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2:20" x14ac:dyDescent="0.2"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  <row r="2009" spans="2:20" x14ac:dyDescent="0.2"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</row>
    <row r="2010" spans="2:20" x14ac:dyDescent="0.2"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</row>
    <row r="2011" spans="2:20" x14ac:dyDescent="0.2"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</row>
    <row r="2012" spans="2:20" x14ac:dyDescent="0.2"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</row>
    <row r="2013" spans="2:20" x14ac:dyDescent="0.2"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</row>
    <row r="2014" spans="2:20" x14ac:dyDescent="0.2"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</row>
    <row r="2015" spans="2:20" x14ac:dyDescent="0.2"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</row>
    <row r="2016" spans="2:20" x14ac:dyDescent="0.2"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</row>
    <row r="2017" spans="2:20" x14ac:dyDescent="0.2"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</row>
    <row r="2018" spans="2:20" x14ac:dyDescent="0.2"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</row>
    <row r="2019" spans="2:20" x14ac:dyDescent="0.2"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</row>
    <row r="2020" spans="2:20" x14ac:dyDescent="0.2"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</row>
    <row r="2021" spans="2:20" x14ac:dyDescent="0.2"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</row>
    <row r="2022" spans="2:20" x14ac:dyDescent="0.2"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</row>
    <row r="2023" spans="2:20" x14ac:dyDescent="0.2"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</row>
    <row r="2024" spans="2:20" x14ac:dyDescent="0.2"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</row>
    <row r="2025" spans="2:20" x14ac:dyDescent="0.2"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</row>
    <row r="2026" spans="2:20" x14ac:dyDescent="0.2"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</row>
    <row r="2027" spans="2:20" x14ac:dyDescent="0.2"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</row>
    <row r="2028" spans="2:20" x14ac:dyDescent="0.2"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</row>
    <row r="2029" spans="2:20" x14ac:dyDescent="0.2"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</row>
    <row r="2030" spans="2:20" x14ac:dyDescent="0.2"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</row>
    <row r="2031" spans="2:20" x14ac:dyDescent="0.2"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</row>
    <row r="2032" spans="2:20" x14ac:dyDescent="0.2"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</row>
    <row r="2033" spans="2:20" x14ac:dyDescent="0.2"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</row>
    <row r="2034" spans="2:20" x14ac:dyDescent="0.2"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</row>
    <row r="2035" spans="2:20" x14ac:dyDescent="0.2"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</row>
    <row r="2036" spans="2:20" x14ac:dyDescent="0.2"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</row>
    <row r="2037" spans="2:20" x14ac:dyDescent="0.2"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</row>
    <row r="2038" spans="2:20" x14ac:dyDescent="0.2"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</row>
    <row r="2039" spans="2:20" x14ac:dyDescent="0.2"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</row>
    <row r="2040" spans="2:20" x14ac:dyDescent="0.2"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</row>
    <row r="2041" spans="2:20" x14ac:dyDescent="0.2"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</row>
    <row r="2042" spans="2:20" x14ac:dyDescent="0.2"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</row>
    <row r="2043" spans="2:20" x14ac:dyDescent="0.2"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</row>
    <row r="2044" spans="2:20" x14ac:dyDescent="0.2"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</row>
    <row r="2045" spans="2:20" x14ac:dyDescent="0.2"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</row>
    <row r="2046" spans="2:20" x14ac:dyDescent="0.2"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</row>
    <row r="2047" spans="2:20" x14ac:dyDescent="0.2"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</row>
    <row r="2048" spans="2:20" x14ac:dyDescent="0.2"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</row>
    <row r="2049" spans="2:20" x14ac:dyDescent="0.2"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</row>
    <row r="2050" spans="2:20" x14ac:dyDescent="0.2"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</row>
    <row r="2051" spans="2:20" x14ac:dyDescent="0.2"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</row>
    <row r="2052" spans="2:20" x14ac:dyDescent="0.2"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</row>
    <row r="2053" spans="2:20" x14ac:dyDescent="0.2"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</row>
    <row r="2054" spans="2:20" x14ac:dyDescent="0.2"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</row>
    <row r="2055" spans="2:20" x14ac:dyDescent="0.2"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</row>
    <row r="2056" spans="2:20" x14ac:dyDescent="0.2"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</row>
    <row r="2057" spans="2:20" x14ac:dyDescent="0.2"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</row>
    <row r="2058" spans="2:20" x14ac:dyDescent="0.2"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</row>
    <row r="2059" spans="2:20" x14ac:dyDescent="0.2"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</row>
    <row r="2060" spans="2:20" x14ac:dyDescent="0.2"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</row>
    <row r="2061" spans="2:20" x14ac:dyDescent="0.2"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</row>
    <row r="2062" spans="2:20" x14ac:dyDescent="0.2"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</row>
    <row r="2063" spans="2:20" x14ac:dyDescent="0.2"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</row>
    <row r="2064" spans="2:20" x14ac:dyDescent="0.2"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</row>
    <row r="2065" spans="2:20" x14ac:dyDescent="0.2"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</row>
    <row r="2066" spans="2:20" x14ac:dyDescent="0.2"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</row>
    <row r="2067" spans="2:20" x14ac:dyDescent="0.2"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</row>
    <row r="2068" spans="2:20" x14ac:dyDescent="0.2"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</row>
    <row r="2069" spans="2:20" x14ac:dyDescent="0.2"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</row>
    <row r="2070" spans="2:20" x14ac:dyDescent="0.2"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</row>
    <row r="2071" spans="2:20" x14ac:dyDescent="0.2"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</row>
    <row r="2072" spans="2:20" x14ac:dyDescent="0.2"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</row>
    <row r="2073" spans="2:20" x14ac:dyDescent="0.2"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</row>
    <row r="2074" spans="2:20" x14ac:dyDescent="0.2"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</row>
    <row r="2075" spans="2:20" x14ac:dyDescent="0.2"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</row>
    <row r="2076" spans="2:20" x14ac:dyDescent="0.2"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</row>
    <row r="2077" spans="2:20" x14ac:dyDescent="0.2"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</row>
    <row r="2078" spans="2:20" x14ac:dyDescent="0.2"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</row>
    <row r="2079" spans="2:20" x14ac:dyDescent="0.2"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</row>
    <row r="2080" spans="2:20" x14ac:dyDescent="0.2"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</row>
    <row r="2081" spans="2:20" x14ac:dyDescent="0.2"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</row>
    <row r="2082" spans="2:20" x14ac:dyDescent="0.2"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</row>
    <row r="2083" spans="2:20" x14ac:dyDescent="0.2"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</row>
    <row r="2084" spans="2:20" x14ac:dyDescent="0.2"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</row>
    <row r="2085" spans="2:20" x14ac:dyDescent="0.2"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</row>
    <row r="2086" spans="2:20" x14ac:dyDescent="0.2"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</row>
    <row r="2087" spans="2:20" x14ac:dyDescent="0.2"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</row>
    <row r="2088" spans="2:20" x14ac:dyDescent="0.2"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</row>
    <row r="2089" spans="2:20" x14ac:dyDescent="0.2"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</row>
    <row r="2090" spans="2:20" x14ac:dyDescent="0.2"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</row>
    <row r="2091" spans="2:20" x14ac:dyDescent="0.2"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</row>
    <row r="2092" spans="2:20" x14ac:dyDescent="0.2"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</row>
    <row r="2093" spans="2:20" x14ac:dyDescent="0.2"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</row>
    <row r="2094" spans="2:20" x14ac:dyDescent="0.2"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</row>
    <row r="2095" spans="2:20" x14ac:dyDescent="0.2"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</row>
    <row r="2096" spans="2:20" x14ac:dyDescent="0.2"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</row>
    <row r="2097" spans="2:20" x14ac:dyDescent="0.2"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</row>
    <row r="2098" spans="2:20" x14ac:dyDescent="0.2"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</row>
    <row r="2099" spans="2:20" x14ac:dyDescent="0.2"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</row>
    <row r="2100" spans="2:20" x14ac:dyDescent="0.2"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</row>
    <row r="2101" spans="2:20" x14ac:dyDescent="0.2"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</row>
    <row r="2102" spans="2:20" x14ac:dyDescent="0.2"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</row>
    <row r="2103" spans="2:20" x14ac:dyDescent="0.2"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</row>
    <row r="2104" spans="2:20" x14ac:dyDescent="0.2"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</row>
    <row r="2105" spans="2:20" x14ac:dyDescent="0.2"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</row>
    <row r="2106" spans="2:20" x14ac:dyDescent="0.2"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</row>
    <row r="2107" spans="2:20" x14ac:dyDescent="0.2"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</row>
    <row r="2108" spans="2:20" x14ac:dyDescent="0.2"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</row>
    <row r="2109" spans="2:20" x14ac:dyDescent="0.2"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</row>
    <row r="2110" spans="2:20" x14ac:dyDescent="0.2"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</row>
    <row r="2111" spans="2:20" x14ac:dyDescent="0.2"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</row>
    <row r="2112" spans="2:20" x14ac:dyDescent="0.2"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</row>
    <row r="2113" spans="2:20" x14ac:dyDescent="0.2"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</row>
    <row r="2114" spans="2:20" x14ac:dyDescent="0.2"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</row>
    <row r="2115" spans="2:20" x14ac:dyDescent="0.2"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</row>
    <row r="2116" spans="2:20" x14ac:dyDescent="0.2"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</row>
    <row r="2117" spans="2:20" x14ac:dyDescent="0.2"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</row>
    <row r="2118" spans="2:20" x14ac:dyDescent="0.2"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</row>
    <row r="2119" spans="2:20" x14ac:dyDescent="0.2"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</row>
    <row r="2120" spans="2:20" x14ac:dyDescent="0.2"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</row>
    <row r="2121" spans="2:20" x14ac:dyDescent="0.2"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</row>
    <row r="2122" spans="2:20" x14ac:dyDescent="0.2"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</row>
    <row r="2123" spans="2:20" x14ac:dyDescent="0.2"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</row>
    <row r="2124" spans="2:20" x14ac:dyDescent="0.2"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</row>
    <row r="2125" spans="2:20" x14ac:dyDescent="0.2"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</row>
    <row r="2126" spans="2:20" x14ac:dyDescent="0.2"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</row>
    <row r="2127" spans="2:20" x14ac:dyDescent="0.2"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</row>
    <row r="2128" spans="2:20" x14ac:dyDescent="0.2"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</row>
    <row r="2129" spans="2:20" x14ac:dyDescent="0.2"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</row>
    <row r="2130" spans="2:20" x14ac:dyDescent="0.2"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</row>
    <row r="2131" spans="2:20" x14ac:dyDescent="0.2"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</row>
    <row r="2132" spans="2:20" x14ac:dyDescent="0.2"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</row>
    <row r="2133" spans="2:20" x14ac:dyDescent="0.2"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</row>
    <row r="2134" spans="2:20" x14ac:dyDescent="0.2"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</row>
    <row r="2135" spans="2:20" x14ac:dyDescent="0.2"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</row>
    <row r="2136" spans="2:20" x14ac:dyDescent="0.2"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</row>
    <row r="2137" spans="2:20" x14ac:dyDescent="0.2"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</row>
    <row r="2138" spans="2:20" x14ac:dyDescent="0.2"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</row>
    <row r="2139" spans="2:20" x14ac:dyDescent="0.2"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</row>
    <row r="2140" spans="2:20" x14ac:dyDescent="0.2"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</row>
    <row r="2141" spans="2:20" x14ac:dyDescent="0.2"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</row>
    <row r="2142" spans="2:20" x14ac:dyDescent="0.2"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</row>
    <row r="2143" spans="2:20" x14ac:dyDescent="0.2"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</row>
    <row r="2144" spans="2:20" x14ac:dyDescent="0.2"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</row>
    <row r="2145" spans="2:20" x14ac:dyDescent="0.2"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</row>
    <row r="2146" spans="2:20" x14ac:dyDescent="0.2"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</row>
    <row r="2147" spans="2:20" x14ac:dyDescent="0.2"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</row>
    <row r="2148" spans="2:20" x14ac:dyDescent="0.2"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</row>
    <row r="2149" spans="2:20" x14ac:dyDescent="0.2"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</row>
    <row r="2150" spans="2:20" x14ac:dyDescent="0.2"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</row>
    <row r="2151" spans="2:20" x14ac:dyDescent="0.2"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</row>
    <row r="2152" spans="2:20" x14ac:dyDescent="0.2"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</row>
    <row r="2153" spans="2:20" x14ac:dyDescent="0.2"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</row>
    <row r="2154" spans="2:20" x14ac:dyDescent="0.2"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</row>
    <row r="2155" spans="2:20" x14ac:dyDescent="0.2"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</row>
    <row r="2156" spans="2:20" x14ac:dyDescent="0.2"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</row>
    <row r="2157" spans="2:20" x14ac:dyDescent="0.2"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</row>
    <row r="2158" spans="2:20" x14ac:dyDescent="0.2"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</row>
    <row r="2159" spans="2:20" x14ac:dyDescent="0.2"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</row>
    <row r="2160" spans="2:20" x14ac:dyDescent="0.2"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</row>
    <row r="2161" spans="2:20" x14ac:dyDescent="0.2"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</row>
    <row r="2162" spans="2:20" x14ac:dyDescent="0.2"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</row>
    <row r="2163" spans="2:20" x14ac:dyDescent="0.2"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</row>
    <row r="2164" spans="2:20" x14ac:dyDescent="0.2"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</row>
    <row r="2165" spans="2:20" x14ac:dyDescent="0.2"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</row>
    <row r="2166" spans="2:20" x14ac:dyDescent="0.2"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</row>
    <row r="2167" spans="2:20" x14ac:dyDescent="0.2"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</row>
    <row r="2168" spans="2:20" x14ac:dyDescent="0.2"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</row>
    <row r="2169" spans="2:20" x14ac:dyDescent="0.2"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</row>
    <row r="2170" spans="2:20" x14ac:dyDescent="0.2"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</row>
    <row r="2171" spans="2:20" x14ac:dyDescent="0.2"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</row>
    <row r="2172" spans="2:20" x14ac:dyDescent="0.2"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</row>
    <row r="2173" spans="2:20" x14ac:dyDescent="0.2"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</row>
    <row r="2174" spans="2:20" x14ac:dyDescent="0.2"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</row>
    <row r="2175" spans="2:20" x14ac:dyDescent="0.2"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</row>
    <row r="2176" spans="2:20" x14ac:dyDescent="0.2"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</row>
    <row r="2177" spans="2:20" x14ac:dyDescent="0.2"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</row>
    <row r="2178" spans="2:20" x14ac:dyDescent="0.2"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</row>
    <row r="2179" spans="2:20" x14ac:dyDescent="0.2"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</row>
    <row r="2180" spans="2:20" x14ac:dyDescent="0.2"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</row>
    <row r="2181" spans="2:20" x14ac:dyDescent="0.2"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</row>
    <row r="2182" spans="2:20" x14ac:dyDescent="0.2"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</row>
    <row r="2183" spans="2:20" x14ac:dyDescent="0.2"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</row>
    <row r="2184" spans="2:20" x14ac:dyDescent="0.2"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</row>
    <row r="2185" spans="2:20" x14ac:dyDescent="0.2"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</row>
    <row r="2186" spans="2:20" x14ac:dyDescent="0.2"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</row>
    <row r="2187" spans="2:20" x14ac:dyDescent="0.2"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</row>
    <row r="2188" spans="2:20" x14ac:dyDescent="0.2"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</row>
    <row r="2189" spans="2:20" x14ac:dyDescent="0.2"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</row>
    <row r="2190" spans="2:20" x14ac:dyDescent="0.2"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</row>
    <row r="2191" spans="2:20" x14ac:dyDescent="0.2"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</row>
    <row r="2192" spans="2:20" x14ac:dyDescent="0.2"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</row>
    <row r="2193" spans="2:20" x14ac:dyDescent="0.2"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</row>
    <row r="2194" spans="2:20" x14ac:dyDescent="0.2"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</row>
    <row r="2195" spans="2:20" x14ac:dyDescent="0.2"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</row>
    <row r="2196" spans="2:20" x14ac:dyDescent="0.2"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</row>
    <row r="2197" spans="2:20" x14ac:dyDescent="0.2"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</row>
    <row r="2198" spans="2:20" x14ac:dyDescent="0.2"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</row>
    <row r="2199" spans="2:20" x14ac:dyDescent="0.2"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</row>
    <row r="2200" spans="2:20" x14ac:dyDescent="0.2"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</row>
    <row r="2201" spans="2:20" x14ac:dyDescent="0.2"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</row>
    <row r="2202" spans="2:20" x14ac:dyDescent="0.2"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</row>
    <row r="2203" spans="2:20" x14ac:dyDescent="0.2"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</row>
    <row r="2204" spans="2:20" x14ac:dyDescent="0.2"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</row>
    <row r="2205" spans="2:20" x14ac:dyDescent="0.2"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</row>
    <row r="2206" spans="2:20" x14ac:dyDescent="0.2"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</row>
    <row r="2207" spans="2:20" x14ac:dyDescent="0.2"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</row>
    <row r="2208" spans="2:20" x14ac:dyDescent="0.2"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</row>
    <row r="2209" spans="2:20" x14ac:dyDescent="0.2"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</row>
    <row r="2210" spans="2:20" x14ac:dyDescent="0.2"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</row>
    <row r="2211" spans="2:20" x14ac:dyDescent="0.2"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</row>
    <row r="2212" spans="2:20" x14ac:dyDescent="0.2"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</row>
    <row r="2213" spans="2:20" x14ac:dyDescent="0.2"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</row>
    <row r="2214" spans="2:20" x14ac:dyDescent="0.2"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</row>
    <row r="2215" spans="2:20" x14ac:dyDescent="0.2"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</row>
    <row r="2216" spans="2:20" x14ac:dyDescent="0.2"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</row>
    <row r="2217" spans="2:20" x14ac:dyDescent="0.2"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</row>
    <row r="2218" spans="2:20" x14ac:dyDescent="0.2"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</row>
    <row r="2219" spans="2:20" x14ac:dyDescent="0.2"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</row>
    <row r="2220" spans="2:20" x14ac:dyDescent="0.2"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</row>
    <row r="2221" spans="2:20" x14ac:dyDescent="0.2"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</row>
    <row r="2222" spans="2:20" x14ac:dyDescent="0.2"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</row>
    <row r="2223" spans="2:20" x14ac:dyDescent="0.2"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</row>
    <row r="2224" spans="2:20" x14ac:dyDescent="0.2"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</row>
    <row r="2225" spans="2:20" x14ac:dyDescent="0.2"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</row>
    <row r="2226" spans="2:20" x14ac:dyDescent="0.2"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</row>
    <row r="2227" spans="2:20" x14ac:dyDescent="0.2"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</row>
    <row r="2228" spans="2:20" x14ac:dyDescent="0.2"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</row>
    <row r="2229" spans="2:20" x14ac:dyDescent="0.2"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</row>
    <row r="2230" spans="2:20" x14ac:dyDescent="0.2"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</row>
    <row r="2231" spans="2:20" x14ac:dyDescent="0.2"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</row>
    <row r="2232" spans="2:20" x14ac:dyDescent="0.2"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</row>
    <row r="2233" spans="2:20" x14ac:dyDescent="0.2"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</row>
    <row r="2234" spans="2:20" x14ac:dyDescent="0.2"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</row>
    <row r="2235" spans="2:20" x14ac:dyDescent="0.2"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</row>
    <row r="2236" spans="2:20" x14ac:dyDescent="0.2"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</row>
    <row r="2237" spans="2:20" x14ac:dyDescent="0.2"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</row>
    <row r="2238" spans="2:20" x14ac:dyDescent="0.2"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</row>
    <row r="2239" spans="2:20" x14ac:dyDescent="0.2"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</row>
    <row r="2240" spans="2:20" x14ac:dyDescent="0.2"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</row>
    <row r="2241" spans="2:20" x14ac:dyDescent="0.2"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</row>
    <row r="2242" spans="2:20" x14ac:dyDescent="0.2"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</row>
    <row r="2243" spans="2:20" x14ac:dyDescent="0.2"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</row>
    <row r="2244" spans="2:20" x14ac:dyDescent="0.2"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</row>
    <row r="2245" spans="2:20" x14ac:dyDescent="0.2"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</row>
    <row r="2246" spans="2:20" x14ac:dyDescent="0.2"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</row>
    <row r="2247" spans="2:20" x14ac:dyDescent="0.2"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</row>
    <row r="2248" spans="2:20" x14ac:dyDescent="0.2"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</row>
    <row r="2249" spans="2:20" x14ac:dyDescent="0.2"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</row>
    <row r="2250" spans="2:20" x14ac:dyDescent="0.2"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</row>
    <row r="2251" spans="2:20" x14ac:dyDescent="0.2"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</row>
    <row r="2252" spans="2:20" x14ac:dyDescent="0.2"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</row>
    <row r="2253" spans="2:20" x14ac:dyDescent="0.2"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</row>
    <row r="2254" spans="2:20" x14ac:dyDescent="0.2"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</row>
    <row r="2255" spans="2:20" x14ac:dyDescent="0.2"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</row>
    <row r="2256" spans="2:20" x14ac:dyDescent="0.2"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</row>
    <row r="2257" spans="2:20" x14ac:dyDescent="0.2"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</row>
    <row r="2258" spans="2:20" x14ac:dyDescent="0.2"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</row>
    <row r="2259" spans="2:20" x14ac:dyDescent="0.2"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</row>
    <row r="2260" spans="2:20" x14ac:dyDescent="0.2"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</row>
    <row r="2261" spans="2:20" x14ac:dyDescent="0.2"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</row>
    <row r="2262" spans="2:20" x14ac:dyDescent="0.2"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</row>
    <row r="2263" spans="2:20" x14ac:dyDescent="0.2"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</row>
    <row r="2264" spans="2:20" x14ac:dyDescent="0.2"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</row>
    <row r="2265" spans="2:20" x14ac:dyDescent="0.2"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</row>
    <row r="2266" spans="2:20" x14ac:dyDescent="0.2"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</row>
    <row r="2267" spans="2:20" x14ac:dyDescent="0.2"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</row>
    <row r="2268" spans="2:20" x14ac:dyDescent="0.2"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</row>
    <row r="2269" spans="2:20" x14ac:dyDescent="0.2"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</row>
    <row r="2270" spans="2:20" x14ac:dyDescent="0.2"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</row>
    <row r="2271" spans="2:20" x14ac:dyDescent="0.2"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</row>
    <row r="2272" spans="2:20" x14ac:dyDescent="0.2"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</row>
    <row r="2273" spans="2:20" x14ac:dyDescent="0.2"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</row>
    <row r="2274" spans="2:20" x14ac:dyDescent="0.2"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</row>
    <row r="2275" spans="2:20" x14ac:dyDescent="0.2"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</row>
    <row r="2276" spans="2:20" x14ac:dyDescent="0.2"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</row>
    <row r="2277" spans="2:20" x14ac:dyDescent="0.2"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</row>
    <row r="2278" spans="2:20" x14ac:dyDescent="0.2"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</row>
    <row r="2279" spans="2:20" x14ac:dyDescent="0.2"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</row>
    <row r="2280" spans="2:20" x14ac:dyDescent="0.2"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</row>
    <row r="2281" spans="2:20" x14ac:dyDescent="0.2"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</row>
    <row r="2282" spans="2:20" x14ac:dyDescent="0.2"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</row>
    <row r="2283" spans="2:20" x14ac:dyDescent="0.2"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</row>
    <row r="2284" spans="2:20" x14ac:dyDescent="0.2"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</row>
    <row r="2285" spans="2:20" x14ac:dyDescent="0.2"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</row>
    <row r="2286" spans="2:20" x14ac:dyDescent="0.2"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</row>
    <row r="2287" spans="2:20" x14ac:dyDescent="0.2"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</row>
    <row r="2288" spans="2:20" x14ac:dyDescent="0.2"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</row>
    <row r="2289" spans="2:20" x14ac:dyDescent="0.2"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</row>
    <row r="2290" spans="2:20" x14ac:dyDescent="0.2"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</row>
    <row r="2291" spans="2:20" x14ac:dyDescent="0.2"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</row>
    <row r="2292" spans="2:20" x14ac:dyDescent="0.2"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</row>
    <row r="2293" spans="2:20" x14ac:dyDescent="0.2"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</row>
    <row r="2294" spans="2:20" x14ac:dyDescent="0.2"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</row>
    <row r="2295" spans="2:20" x14ac:dyDescent="0.2"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</row>
    <row r="2296" spans="2:20" x14ac:dyDescent="0.2"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</row>
    <row r="2297" spans="2:20" x14ac:dyDescent="0.2"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</row>
    <row r="2298" spans="2:20" x14ac:dyDescent="0.2"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</row>
    <row r="2299" spans="2:20" x14ac:dyDescent="0.2"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</row>
    <row r="2300" spans="2:20" x14ac:dyDescent="0.2"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</row>
    <row r="2301" spans="2:20" x14ac:dyDescent="0.2"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</row>
    <row r="2302" spans="2:20" x14ac:dyDescent="0.2"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</row>
    <row r="2303" spans="2:20" x14ac:dyDescent="0.2"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</row>
    <row r="2304" spans="2:20" x14ac:dyDescent="0.2"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</row>
    <row r="2305" spans="2:20" x14ac:dyDescent="0.2"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</row>
    <row r="2306" spans="2:20" x14ac:dyDescent="0.2"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</row>
    <row r="2307" spans="2:20" x14ac:dyDescent="0.2"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</row>
    <row r="2308" spans="2:20" x14ac:dyDescent="0.2"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</row>
    <row r="2309" spans="2:20" x14ac:dyDescent="0.2"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</row>
    <row r="2310" spans="2:20" x14ac:dyDescent="0.2"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</row>
    <row r="2311" spans="2:20" x14ac:dyDescent="0.2"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</row>
    <row r="2312" spans="2:20" x14ac:dyDescent="0.2"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</row>
    <row r="2313" spans="2:20" x14ac:dyDescent="0.2"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</row>
    <row r="2314" spans="2:20" x14ac:dyDescent="0.2"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</row>
    <row r="2315" spans="2:20" x14ac:dyDescent="0.2"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</row>
    <row r="2316" spans="2:20" x14ac:dyDescent="0.2"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</row>
    <row r="2317" spans="2:20" x14ac:dyDescent="0.2"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</row>
    <row r="2318" spans="2:20" x14ac:dyDescent="0.2"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</row>
    <row r="2319" spans="2:20" x14ac:dyDescent="0.2"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</row>
    <row r="2320" spans="2:20" x14ac:dyDescent="0.2"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</row>
    <row r="2321" spans="2:20" x14ac:dyDescent="0.2"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</row>
    <row r="2322" spans="2:20" x14ac:dyDescent="0.2"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</row>
    <row r="2323" spans="2:20" x14ac:dyDescent="0.2"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</row>
    <row r="2324" spans="2:20" x14ac:dyDescent="0.2"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</row>
    <row r="2325" spans="2:20" x14ac:dyDescent="0.2"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</row>
    <row r="2326" spans="2:20" x14ac:dyDescent="0.2"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</row>
    <row r="2327" spans="2:20" x14ac:dyDescent="0.2"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</row>
    <row r="2328" spans="2:20" x14ac:dyDescent="0.2"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</row>
    <row r="2329" spans="2:20" x14ac:dyDescent="0.2"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</row>
    <row r="2330" spans="2:20" x14ac:dyDescent="0.2"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</row>
    <row r="2331" spans="2:20" x14ac:dyDescent="0.2"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</row>
    <row r="2332" spans="2:20" x14ac:dyDescent="0.2"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</row>
    <row r="2333" spans="2:20" x14ac:dyDescent="0.2"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</row>
    <row r="2334" spans="2:20" x14ac:dyDescent="0.2"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</row>
    <row r="2335" spans="2:20" x14ac:dyDescent="0.2"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</row>
    <row r="2336" spans="2:20" x14ac:dyDescent="0.2"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</row>
    <row r="2337" spans="2:20" x14ac:dyDescent="0.2"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</row>
    <row r="2338" spans="2:20" x14ac:dyDescent="0.2"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</row>
    <row r="2339" spans="2:20" x14ac:dyDescent="0.2"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</row>
    <row r="2340" spans="2:20" x14ac:dyDescent="0.2"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</row>
    <row r="2341" spans="2:20" x14ac:dyDescent="0.2"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</row>
    <row r="2342" spans="2:20" x14ac:dyDescent="0.2"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</row>
    <row r="2343" spans="2:20" x14ac:dyDescent="0.2"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</row>
    <row r="2344" spans="2:20" x14ac:dyDescent="0.2"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</row>
    <row r="2345" spans="2:20" x14ac:dyDescent="0.2"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</row>
    <row r="2346" spans="2:20" x14ac:dyDescent="0.2"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</row>
    <row r="2347" spans="2:20" x14ac:dyDescent="0.2"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</row>
    <row r="2348" spans="2:20" x14ac:dyDescent="0.2"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</row>
    <row r="2349" spans="2:20" x14ac:dyDescent="0.2"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</row>
    <row r="2350" spans="2:20" x14ac:dyDescent="0.2"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</row>
    <row r="2351" spans="2:20" x14ac:dyDescent="0.2"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</row>
    <row r="2352" spans="2:20" x14ac:dyDescent="0.2"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</row>
    <row r="2353" spans="2:20" x14ac:dyDescent="0.2"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</row>
    <row r="2354" spans="2:20" x14ac:dyDescent="0.2"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</row>
    <row r="2355" spans="2:20" x14ac:dyDescent="0.2"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</row>
    <row r="2356" spans="2:20" x14ac:dyDescent="0.2"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</row>
    <row r="2357" spans="2:20" x14ac:dyDescent="0.2"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</row>
    <row r="2358" spans="2:20" x14ac:dyDescent="0.2"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</row>
    <row r="2359" spans="2:20" x14ac:dyDescent="0.2"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</row>
    <row r="2360" spans="2:20" x14ac:dyDescent="0.2"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</row>
    <row r="2361" spans="2:20" x14ac:dyDescent="0.2"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</row>
    <row r="2362" spans="2:20" x14ac:dyDescent="0.2"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</row>
    <row r="2363" spans="2:20" x14ac:dyDescent="0.2"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</row>
    <row r="2364" spans="2:20" x14ac:dyDescent="0.2"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</row>
    <row r="2365" spans="2:20" x14ac:dyDescent="0.2"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</row>
    <row r="2366" spans="2:20" x14ac:dyDescent="0.2"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</row>
    <row r="2367" spans="2:20" x14ac:dyDescent="0.2"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</row>
    <row r="2368" spans="2:20" x14ac:dyDescent="0.2"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</row>
    <row r="2369" spans="2:20" x14ac:dyDescent="0.2"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</row>
    <row r="2370" spans="2:20" x14ac:dyDescent="0.2"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</row>
    <row r="2371" spans="2:20" x14ac:dyDescent="0.2"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</row>
    <row r="2372" spans="2:20" x14ac:dyDescent="0.2"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</row>
    <row r="2373" spans="2:20" x14ac:dyDescent="0.2"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</row>
    <row r="2374" spans="2:20" x14ac:dyDescent="0.2"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</row>
    <row r="2375" spans="2:20" x14ac:dyDescent="0.2"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</row>
    <row r="2376" spans="2:20" x14ac:dyDescent="0.2"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</row>
    <row r="2377" spans="2:20" x14ac:dyDescent="0.2"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</row>
    <row r="2378" spans="2:20" x14ac:dyDescent="0.2"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</row>
    <row r="2379" spans="2:20" x14ac:dyDescent="0.2"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</row>
    <row r="2380" spans="2:20" x14ac:dyDescent="0.2"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</row>
    <row r="2381" spans="2:20" x14ac:dyDescent="0.2"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</row>
    <row r="2382" spans="2:20" x14ac:dyDescent="0.2"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</row>
    <row r="2383" spans="2:20" x14ac:dyDescent="0.2"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</row>
    <row r="2384" spans="2:20" x14ac:dyDescent="0.2"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</row>
    <row r="2385" spans="2:20" x14ac:dyDescent="0.2"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</row>
    <row r="2386" spans="2:20" x14ac:dyDescent="0.2"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</row>
    <row r="2387" spans="2:20" x14ac:dyDescent="0.2"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</row>
    <row r="2388" spans="2:20" x14ac:dyDescent="0.2"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</row>
    <row r="2389" spans="2:20" x14ac:dyDescent="0.2"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</row>
    <row r="2390" spans="2:20" x14ac:dyDescent="0.2"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</row>
    <row r="2391" spans="2:20" x14ac:dyDescent="0.2"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</row>
    <row r="2392" spans="2:20" x14ac:dyDescent="0.2"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</row>
    <row r="2393" spans="2:20" x14ac:dyDescent="0.2"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</row>
    <row r="2394" spans="2:20" x14ac:dyDescent="0.2"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</row>
    <row r="2395" spans="2:20" x14ac:dyDescent="0.2"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</row>
    <row r="2396" spans="2:20" x14ac:dyDescent="0.2"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</row>
    <row r="2397" spans="2:20" x14ac:dyDescent="0.2"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</row>
    <row r="2398" spans="2:20" x14ac:dyDescent="0.2"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</row>
    <row r="2399" spans="2:20" x14ac:dyDescent="0.2"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</row>
    <row r="2400" spans="2:20" x14ac:dyDescent="0.2"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</row>
    <row r="2401" spans="2:20" x14ac:dyDescent="0.2"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</row>
    <row r="2402" spans="2:20" x14ac:dyDescent="0.2"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</row>
    <row r="2403" spans="2:20" x14ac:dyDescent="0.2"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</row>
    <row r="2404" spans="2:20" x14ac:dyDescent="0.2"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</row>
    <row r="2405" spans="2:20" x14ac:dyDescent="0.2"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</row>
    <row r="2406" spans="2:20" x14ac:dyDescent="0.2"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</row>
    <row r="2407" spans="2:20" x14ac:dyDescent="0.2"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</row>
    <row r="2408" spans="2:20" x14ac:dyDescent="0.2"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</row>
    <row r="2409" spans="2:20" x14ac:dyDescent="0.2"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</row>
    <row r="2410" spans="2:20" x14ac:dyDescent="0.2"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</row>
    <row r="2411" spans="2:20" x14ac:dyDescent="0.2"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</row>
    <row r="2412" spans="2:20" x14ac:dyDescent="0.2"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</row>
    <row r="2413" spans="2:20" x14ac:dyDescent="0.2"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</row>
    <row r="2414" spans="2:20" x14ac:dyDescent="0.2"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</row>
    <row r="2415" spans="2:20" x14ac:dyDescent="0.2"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</row>
    <row r="2416" spans="2:20" x14ac:dyDescent="0.2"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</row>
    <row r="2417" spans="2:20" x14ac:dyDescent="0.2"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</row>
    <row r="2418" spans="2:20" x14ac:dyDescent="0.2"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</row>
    <row r="2419" spans="2:20" x14ac:dyDescent="0.2"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</row>
    <row r="2420" spans="2:20" x14ac:dyDescent="0.2"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</row>
    <row r="2421" spans="2:20" x14ac:dyDescent="0.2"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</row>
    <row r="2422" spans="2:20" x14ac:dyDescent="0.2"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</row>
    <row r="2423" spans="2:20" x14ac:dyDescent="0.2"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</row>
    <row r="2424" spans="2:20" x14ac:dyDescent="0.2"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</row>
    <row r="2425" spans="2:20" x14ac:dyDescent="0.2"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</row>
    <row r="2426" spans="2:20" x14ac:dyDescent="0.2"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</row>
    <row r="2427" spans="2:20" x14ac:dyDescent="0.2"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</row>
    <row r="2428" spans="2:20" x14ac:dyDescent="0.2"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</row>
    <row r="2429" spans="2:20" x14ac:dyDescent="0.2"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</row>
    <row r="2430" spans="2:20" x14ac:dyDescent="0.2"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</row>
    <row r="2431" spans="2:20" x14ac:dyDescent="0.2"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</row>
    <row r="2432" spans="2:20" x14ac:dyDescent="0.2"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</row>
    <row r="2433" spans="2:20" x14ac:dyDescent="0.2"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</row>
    <row r="2434" spans="2:20" x14ac:dyDescent="0.2"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</row>
    <row r="2435" spans="2:20" x14ac:dyDescent="0.2"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</row>
    <row r="2436" spans="2:20" x14ac:dyDescent="0.2"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</row>
    <row r="2437" spans="2:20" x14ac:dyDescent="0.2"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</row>
    <row r="2438" spans="2:20" x14ac:dyDescent="0.2"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</row>
    <row r="2439" spans="2:20" x14ac:dyDescent="0.2"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</row>
    <row r="2440" spans="2:20" x14ac:dyDescent="0.2"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</row>
    <row r="2441" spans="2:20" x14ac:dyDescent="0.2"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</row>
    <row r="2442" spans="2:20" x14ac:dyDescent="0.2"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</row>
    <row r="2443" spans="2:20" x14ac:dyDescent="0.2"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</row>
    <row r="2444" spans="2:20" x14ac:dyDescent="0.2"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</row>
    <row r="2445" spans="2:20" x14ac:dyDescent="0.2"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</row>
    <row r="2446" spans="2:20" x14ac:dyDescent="0.2"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</row>
    <row r="2447" spans="2:20" x14ac:dyDescent="0.2"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</row>
    <row r="2448" spans="2:20" x14ac:dyDescent="0.2"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</row>
    <row r="2449" spans="2:20" x14ac:dyDescent="0.2"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</row>
  </sheetData>
  <mergeCells count="19">
    <mergeCell ref="A12:T12"/>
    <mergeCell ref="H38:M38"/>
    <mergeCell ref="A40:E40"/>
    <mergeCell ref="H41:M41"/>
    <mergeCell ref="A30:T30"/>
    <mergeCell ref="A8:T8"/>
    <mergeCell ref="A10:A11"/>
    <mergeCell ref="B10:B11"/>
    <mergeCell ref="D10:D11"/>
    <mergeCell ref="E10:G10"/>
    <mergeCell ref="H10:N10"/>
    <mergeCell ref="O10:Q10"/>
    <mergeCell ref="T10:T11"/>
    <mergeCell ref="A7:T7"/>
    <mergeCell ref="A1:T1"/>
    <mergeCell ref="A2:T2"/>
    <mergeCell ref="A3:T3"/>
    <mergeCell ref="A4:T4"/>
    <mergeCell ref="A5:T5"/>
  </mergeCells>
  <printOptions horizontalCentered="1"/>
  <pageMargins left="0.17" right="0.17" top="0.3" bottom="0.33" header="0.3" footer="0.3"/>
  <pageSetup paperSize="9" scale="47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446"/>
  <sheetViews>
    <sheetView topLeftCell="B10" zoomScale="80" zoomScaleNormal="80" workbookViewId="0">
      <selection activeCell="E22" sqref="E22"/>
    </sheetView>
  </sheetViews>
  <sheetFormatPr defaultRowHeight="12.75" x14ac:dyDescent="0.2"/>
  <cols>
    <col min="1" max="1" width="31.42578125" style="3" customWidth="1"/>
    <col min="2" max="2" width="5" style="7" customWidth="1"/>
    <col min="3" max="3" width="6" style="7" customWidth="1"/>
    <col min="4" max="4" width="28" style="7" customWidth="1"/>
    <col min="5" max="5" width="12.42578125" style="7" customWidth="1"/>
    <col min="6" max="6" width="7.42578125" style="7" customWidth="1"/>
    <col min="7" max="7" width="10.140625" style="7" customWidth="1"/>
    <col min="8" max="8" width="12.5703125" style="7" customWidth="1"/>
    <col min="9" max="9" width="10.28515625" style="7" customWidth="1"/>
    <col min="10" max="10" width="6.140625" style="7" customWidth="1"/>
    <col min="11" max="11" width="9.5703125" style="7" customWidth="1"/>
    <col min="12" max="12" width="12.42578125" style="7" customWidth="1"/>
    <col min="13" max="13" width="10.5703125" style="7" customWidth="1"/>
    <col min="14" max="14" width="10.7109375" style="7" customWidth="1"/>
    <col min="15" max="15" width="10.85546875" style="7" customWidth="1"/>
    <col min="16" max="16" width="10.5703125" style="7" customWidth="1"/>
    <col min="17" max="17" width="9.7109375" style="7" customWidth="1"/>
    <col min="18" max="18" width="12.28515625" style="7" customWidth="1"/>
    <col min="19" max="19" width="12.140625" style="7" customWidth="1"/>
    <col min="20" max="20" width="12" style="7" customWidth="1"/>
    <col min="21" max="16384" width="9.140625" style="3"/>
  </cols>
  <sheetData>
    <row r="1" spans="1:20" x14ac:dyDescent="0.2">
      <c r="A1" s="110" t="s">
        <v>11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</row>
    <row r="2" spans="1:20" x14ac:dyDescent="0.2">
      <c r="A2" s="110" t="s">
        <v>12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</row>
    <row r="3" spans="1:20" ht="15" customHeight="1" x14ac:dyDescent="0.2">
      <c r="A3" s="110" t="s">
        <v>4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</row>
    <row r="4" spans="1:20" x14ac:dyDescent="0.2">
      <c r="A4" s="110" t="s">
        <v>13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</row>
    <row r="5" spans="1:20" x14ac:dyDescent="0.2">
      <c r="A5" s="110" t="s">
        <v>83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</row>
    <row r="6" spans="1:20" ht="7.5" customHeight="1" x14ac:dyDescent="0.2">
      <c r="A6" s="58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ht="18.75" x14ac:dyDescent="0.2">
      <c r="A7" s="109" t="s">
        <v>20</v>
      </c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</row>
    <row r="8" spans="1:20" ht="15.75" customHeight="1" x14ac:dyDescent="0.2">
      <c r="A8" s="111" t="s">
        <v>31</v>
      </c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</row>
    <row r="9" spans="1:20" x14ac:dyDescent="0.2">
      <c r="A9" s="5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 ht="42.75" customHeight="1" x14ac:dyDescent="0.2">
      <c r="A10" s="112" t="s">
        <v>0</v>
      </c>
      <c r="B10" s="114" t="s">
        <v>82</v>
      </c>
      <c r="C10" s="56"/>
      <c r="D10" s="112" t="s">
        <v>5</v>
      </c>
      <c r="E10" s="118" t="s">
        <v>7</v>
      </c>
      <c r="F10" s="119"/>
      <c r="G10" s="120"/>
      <c r="H10" s="118" t="s">
        <v>2</v>
      </c>
      <c r="I10" s="119"/>
      <c r="J10" s="119"/>
      <c r="K10" s="119"/>
      <c r="L10" s="119"/>
      <c r="M10" s="119"/>
      <c r="N10" s="120"/>
      <c r="O10" s="118" t="s">
        <v>37</v>
      </c>
      <c r="P10" s="119"/>
      <c r="Q10" s="120"/>
      <c r="R10" s="62"/>
      <c r="S10" s="62"/>
      <c r="T10" s="121" t="s">
        <v>26</v>
      </c>
    </row>
    <row r="11" spans="1:20" ht="144" customHeight="1" x14ac:dyDescent="0.2">
      <c r="A11" s="113"/>
      <c r="B11" s="116"/>
      <c r="C11" s="57" t="s">
        <v>81</v>
      </c>
      <c r="D11" s="113"/>
      <c r="E11" s="63" t="s">
        <v>14</v>
      </c>
      <c r="F11" s="63" t="s">
        <v>18</v>
      </c>
      <c r="G11" s="63" t="s">
        <v>17</v>
      </c>
      <c r="H11" s="63" t="s">
        <v>16</v>
      </c>
      <c r="I11" s="63" t="s">
        <v>6</v>
      </c>
      <c r="J11" s="46" t="s">
        <v>38</v>
      </c>
      <c r="K11" s="46" t="s">
        <v>25</v>
      </c>
      <c r="L11" s="46" t="s">
        <v>24</v>
      </c>
      <c r="M11" s="46" t="s">
        <v>22</v>
      </c>
      <c r="N11" s="46" t="s">
        <v>28</v>
      </c>
      <c r="O11" s="66" t="s">
        <v>39</v>
      </c>
      <c r="P11" s="66" t="s">
        <v>40</v>
      </c>
      <c r="Q11" s="66" t="s">
        <v>41</v>
      </c>
      <c r="R11" s="45" t="s">
        <v>1</v>
      </c>
      <c r="S11" s="45" t="s">
        <v>27</v>
      </c>
      <c r="T11" s="122"/>
    </row>
    <row r="12" spans="1:20" ht="14.25" customHeight="1" x14ac:dyDescent="0.2">
      <c r="A12" s="130" t="s">
        <v>10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2"/>
    </row>
    <row r="13" spans="1:20" s="6" customFormat="1" ht="65.25" customHeight="1" x14ac:dyDescent="0.25">
      <c r="A13" s="36" t="s">
        <v>29</v>
      </c>
      <c r="B13" s="55" t="s">
        <v>59</v>
      </c>
      <c r="C13" s="55" t="s">
        <v>58</v>
      </c>
      <c r="D13" s="37" t="s">
        <v>57</v>
      </c>
      <c r="E13" s="37">
        <v>2073200</v>
      </c>
      <c r="F13" s="38">
        <v>0</v>
      </c>
      <c r="G13" s="37">
        <v>10000</v>
      </c>
      <c r="H13" s="37">
        <v>1420000</v>
      </c>
      <c r="I13" s="37">
        <v>0</v>
      </c>
      <c r="J13" s="37">
        <v>0</v>
      </c>
      <c r="K13" s="37">
        <v>20000</v>
      </c>
      <c r="L13" s="37">
        <v>33000</v>
      </c>
      <c r="M13" s="37">
        <v>3000</v>
      </c>
      <c r="N13" s="37">
        <v>0</v>
      </c>
      <c r="O13" s="37">
        <v>40000</v>
      </c>
      <c r="P13" s="37">
        <v>220000</v>
      </c>
      <c r="Q13" s="37">
        <v>5000</v>
      </c>
      <c r="R13" s="37">
        <f>SUM(E13:Q13)</f>
        <v>3824200</v>
      </c>
      <c r="S13" s="37">
        <f>R13/B13</f>
        <v>224952.9411764706</v>
      </c>
      <c r="T13" s="37"/>
    </row>
    <row r="14" spans="1:20" s="15" customFormat="1" ht="45" customHeight="1" x14ac:dyDescent="0.25">
      <c r="A14" s="36" t="s">
        <v>30</v>
      </c>
      <c r="B14" s="55" t="s">
        <v>61</v>
      </c>
      <c r="C14" s="55" t="s">
        <v>60</v>
      </c>
      <c r="D14" s="37" t="s">
        <v>56</v>
      </c>
      <c r="E14" s="37">
        <v>1652000</v>
      </c>
      <c r="F14" s="38">
        <v>0</v>
      </c>
      <c r="G14" s="37">
        <v>30100</v>
      </c>
      <c r="H14" s="37">
        <v>1338695.06</v>
      </c>
      <c r="I14" s="37">
        <v>0</v>
      </c>
      <c r="J14" s="37">
        <v>0</v>
      </c>
      <c r="K14" s="37">
        <v>17950</v>
      </c>
      <c r="L14" s="34">
        <v>57050</v>
      </c>
      <c r="M14" s="37">
        <v>2900</v>
      </c>
      <c r="N14" s="37">
        <v>19000</v>
      </c>
      <c r="O14" s="37">
        <v>40000</v>
      </c>
      <c r="P14" s="37">
        <v>200000</v>
      </c>
      <c r="Q14" s="37">
        <v>5000</v>
      </c>
      <c r="R14" s="37">
        <f>SUM(E14:Q14)</f>
        <v>3362695.06</v>
      </c>
      <c r="S14" s="37">
        <f>R14/B14</f>
        <v>30024.063035714287</v>
      </c>
      <c r="T14" s="37"/>
    </row>
    <row r="15" spans="1:20" s="15" customFormat="1" ht="15.75" customHeight="1" x14ac:dyDescent="0.25">
      <c r="A15" s="17" t="s">
        <v>19</v>
      </c>
      <c r="B15" s="2"/>
      <c r="C15" s="2"/>
      <c r="D15" s="2"/>
      <c r="E15" s="37">
        <f>SUM(E13:E14)</f>
        <v>3725200</v>
      </c>
      <c r="F15" s="37">
        <f t="shared" ref="F15:O15" si="0">SUM(F13:F14)</f>
        <v>0</v>
      </c>
      <c r="G15" s="37">
        <f t="shared" si="0"/>
        <v>40100</v>
      </c>
      <c r="H15" s="37">
        <f t="shared" si="0"/>
        <v>2758695.06</v>
      </c>
      <c r="I15" s="37">
        <f t="shared" si="0"/>
        <v>0</v>
      </c>
      <c r="J15" s="37">
        <f t="shared" si="0"/>
        <v>0</v>
      </c>
      <c r="K15" s="37">
        <f t="shared" si="0"/>
        <v>37950</v>
      </c>
      <c r="L15" s="37">
        <f t="shared" si="0"/>
        <v>90050</v>
      </c>
      <c r="M15" s="37">
        <f t="shared" si="0"/>
        <v>5900</v>
      </c>
      <c r="N15" s="37">
        <f t="shared" si="0"/>
        <v>19000</v>
      </c>
      <c r="O15" s="37">
        <f t="shared" si="0"/>
        <v>80000</v>
      </c>
      <c r="P15" s="37">
        <f>SUM(P13:P14)</f>
        <v>420000</v>
      </c>
      <c r="Q15" s="37">
        <f>SUM(Q13:Q14)</f>
        <v>10000</v>
      </c>
      <c r="R15" s="37">
        <f t="shared" ref="R15" si="1">SUM(R13:R14)</f>
        <v>7186895.0600000005</v>
      </c>
      <c r="S15" s="37"/>
      <c r="T15" s="37"/>
    </row>
    <row r="16" spans="1:20" s="59" customFormat="1" ht="13.5" customHeight="1" x14ac:dyDescent="0.2">
      <c r="A16" s="123" t="s">
        <v>42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5"/>
    </row>
    <row r="17" spans="1:20" s="6" customFormat="1" ht="54.75" customHeight="1" x14ac:dyDescent="0.25">
      <c r="A17" s="36" t="s">
        <v>29</v>
      </c>
      <c r="B17" s="55" t="s">
        <v>59</v>
      </c>
      <c r="C17" s="55" t="s">
        <v>62</v>
      </c>
      <c r="D17" s="37" t="s">
        <v>54</v>
      </c>
      <c r="E17" s="37">
        <v>2274374</v>
      </c>
      <c r="F17" s="38">
        <v>0</v>
      </c>
      <c r="G17" s="37">
        <v>5820</v>
      </c>
      <c r="H17" s="37">
        <v>1517000</v>
      </c>
      <c r="I17" s="37">
        <v>3000</v>
      </c>
      <c r="J17" s="37">
        <v>0</v>
      </c>
      <c r="K17" s="37">
        <v>40000</v>
      </c>
      <c r="L17" s="34">
        <v>51000</v>
      </c>
      <c r="M17" s="34">
        <v>36000</v>
      </c>
      <c r="N17" s="37">
        <v>29000</v>
      </c>
      <c r="O17" s="37">
        <v>55000</v>
      </c>
      <c r="P17" s="37">
        <v>298999.03999999998</v>
      </c>
      <c r="Q17" s="37">
        <v>6000</v>
      </c>
      <c r="R17" s="37">
        <f>SUM(E17:Q17)</f>
        <v>4316193.04</v>
      </c>
      <c r="S17" s="37">
        <f>R17/B17</f>
        <v>253893.70823529412</v>
      </c>
      <c r="T17" s="37"/>
    </row>
    <row r="18" spans="1:20" s="6" customFormat="1" ht="41.25" customHeight="1" x14ac:dyDescent="0.25">
      <c r="A18" s="36" t="s">
        <v>51</v>
      </c>
      <c r="B18" s="55" t="s">
        <v>66</v>
      </c>
      <c r="C18" s="55" t="s">
        <v>63</v>
      </c>
      <c r="D18" s="37" t="s">
        <v>55</v>
      </c>
      <c r="E18" s="37">
        <v>1070284</v>
      </c>
      <c r="F18" s="38">
        <v>0</v>
      </c>
      <c r="G18" s="37">
        <v>4000</v>
      </c>
      <c r="H18" s="37">
        <v>713529</v>
      </c>
      <c r="I18" s="37">
        <v>2000</v>
      </c>
      <c r="J18" s="37">
        <v>0</v>
      </c>
      <c r="K18" s="37">
        <v>22000</v>
      </c>
      <c r="L18" s="34">
        <v>50000</v>
      </c>
      <c r="M18" s="34">
        <v>25000</v>
      </c>
      <c r="N18" s="37">
        <v>28000</v>
      </c>
      <c r="O18" s="37">
        <v>25000</v>
      </c>
      <c r="P18" s="37">
        <v>243000</v>
      </c>
      <c r="Q18" s="37">
        <v>2000</v>
      </c>
      <c r="R18" s="37">
        <f>SUM(E18:Q18)</f>
        <v>2184813</v>
      </c>
      <c r="S18" s="37">
        <f>R18/B18</f>
        <v>24275.7</v>
      </c>
      <c r="T18" s="37"/>
    </row>
    <row r="19" spans="1:20" s="6" customFormat="1" ht="40.5" customHeight="1" x14ac:dyDescent="0.25">
      <c r="A19" s="36" t="s">
        <v>47</v>
      </c>
      <c r="B19" s="55" t="s">
        <v>67</v>
      </c>
      <c r="C19" s="55" t="s">
        <v>64</v>
      </c>
      <c r="D19" s="37" t="s">
        <v>55</v>
      </c>
      <c r="E19" s="37">
        <f>SUM(E18*0.7)</f>
        <v>749198.79999999993</v>
      </c>
      <c r="F19" s="37">
        <f t="shared" ref="F19:J19" si="2">SUM(F18/2*0.7)</f>
        <v>0</v>
      </c>
      <c r="G19" s="37">
        <f>SUM(G22*0.5)</f>
        <v>9200</v>
      </c>
      <c r="H19" s="37">
        <f>SUM(H18*0.7)</f>
        <v>499470.3</v>
      </c>
      <c r="I19" s="37">
        <f t="shared" si="2"/>
        <v>700</v>
      </c>
      <c r="J19" s="37">
        <f t="shared" si="2"/>
        <v>0</v>
      </c>
      <c r="K19" s="37">
        <f>SUM(K18*0.7)</f>
        <v>15399.999999999998</v>
      </c>
      <c r="L19" s="34">
        <f>SUM(L18*0.7)</f>
        <v>35000</v>
      </c>
      <c r="M19" s="34">
        <f t="shared" ref="M19:Q19" si="3">SUM(M18*0.7)</f>
        <v>17500</v>
      </c>
      <c r="N19" s="37">
        <v>30000</v>
      </c>
      <c r="O19" s="37">
        <f t="shared" si="3"/>
        <v>17500</v>
      </c>
      <c r="P19" s="37">
        <f t="shared" si="3"/>
        <v>170100</v>
      </c>
      <c r="Q19" s="37">
        <f t="shared" si="3"/>
        <v>1400</v>
      </c>
      <c r="R19" s="37">
        <f>SUM(E19:Q19)</f>
        <v>1545469.0999999999</v>
      </c>
      <c r="S19" s="37">
        <f t="shared" ref="S19:S20" si="4">R19/B19</f>
        <v>77273.454999999987</v>
      </c>
      <c r="T19" s="37"/>
    </row>
    <row r="20" spans="1:20" s="6" customFormat="1" ht="40.5" customHeight="1" x14ac:dyDescent="0.25">
      <c r="A20" s="36" t="s">
        <v>48</v>
      </c>
      <c r="B20" s="55" t="s">
        <v>68</v>
      </c>
      <c r="C20" s="55" t="s">
        <v>65</v>
      </c>
      <c r="D20" s="37" t="s">
        <v>55</v>
      </c>
      <c r="E20" s="37">
        <f>SUM(E18*0.3)</f>
        <v>321085.2</v>
      </c>
      <c r="F20" s="37">
        <f t="shared" ref="F20:J20" si="5">SUM(F18/2*0.3)</f>
        <v>0</v>
      </c>
      <c r="G20" s="37">
        <f>SUM(G22*0.4)</f>
        <v>7360</v>
      </c>
      <c r="H20" s="37">
        <f>SUM(H18*0.3)</f>
        <v>214058.69999999998</v>
      </c>
      <c r="I20" s="37">
        <f t="shared" si="5"/>
        <v>300</v>
      </c>
      <c r="J20" s="37">
        <f t="shared" si="5"/>
        <v>0</v>
      </c>
      <c r="K20" s="37">
        <f>SUM(K18*0.3)</f>
        <v>6600</v>
      </c>
      <c r="L20" s="34">
        <f>SUM(L18*0.3)</f>
        <v>15000</v>
      </c>
      <c r="M20" s="34">
        <f t="shared" ref="M20:Q20" si="6">SUM(M18*0.3)</f>
        <v>7500</v>
      </c>
      <c r="N20" s="37">
        <v>14000</v>
      </c>
      <c r="O20" s="37">
        <f t="shared" si="6"/>
        <v>7500</v>
      </c>
      <c r="P20" s="37">
        <f t="shared" si="6"/>
        <v>72900</v>
      </c>
      <c r="Q20" s="37">
        <f t="shared" si="6"/>
        <v>600</v>
      </c>
      <c r="R20" s="37">
        <f>SUM(E20:Q20)</f>
        <v>666903.9</v>
      </c>
      <c r="S20" s="37">
        <f t="shared" si="4"/>
        <v>66690.39</v>
      </c>
      <c r="T20" s="37"/>
    </row>
    <row r="21" spans="1:20" s="6" customFormat="1" ht="23.25" customHeight="1" x14ac:dyDescent="0.25">
      <c r="A21" s="17" t="s">
        <v>97</v>
      </c>
      <c r="B21" s="2">
        <v>24</v>
      </c>
      <c r="C21" s="2">
        <v>2600</v>
      </c>
      <c r="D21" s="2"/>
      <c r="E21" s="37">
        <f>SUM(E17:E20)</f>
        <v>4414942</v>
      </c>
      <c r="F21" s="37">
        <f t="shared" ref="F21:J21" si="7">SUM(F17:F18)</f>
        <v>0</v>
      </c>
      <c r="G21" s="37">
        <f>SUM(G22*0.1)</f>
        <v>1840</v>
      </c>
      <c r="H21" s="37">
        <f>SUM(H17:H20)</f>
        <v>2944058</v>
      </c>
      <c r="I21" s="37">
        <f t="shared" si="7"/>
        <v>5000</v>
      </c>
      <c r="J21" s="37">
        <f t="shared" si="7"/>
        <v>0</v>
      </c>
      <c r="K21" s="37">
        <f>SUM(K20*1)</f>
        <v>6600</v>
      </c>
      <c r="L21" s="34">
        <f t="shared" ref="L21:Q21" si="8">SUM(L17:L20)</f>
        <v>151000</v>
      </c>
      <c r="M21" s="34">
        <f t="shared" si="8"/>
        <v>86000</v>
      </c>
      <c r="N21" s="34">
        <f t="shared" si="8"/>
        <v>101000</v>
      </c>
      <c r="O21" s="34">
        <f t="shared" si="8"/>
        <v>105000</v>
      </c>
      <c r="P21" s="34">
        <f t="shared" si="8"/>
        <v>784999.04</v>
      </c>
      <c r="Q21" s="37">
        <f t="shared" si="8"/>
        <v>10000</v>
      </c>
      <c r="R21" s="37">
        <f>SUM(E21:Q21)</f>
        <v>8610439.0399999991</v>
      </c>
      <c r="S21" s="37"/>
      <c r="T21" s="37"/>
    </row>
    <row r="22" spans="1:20" ht="15" customHeight="1" x14ac:dyDescent="0.2">
      <c r="A22" s="91" t="s">
        <v>98</v>
      </c>
      <c r="B22" s="14"/>
      <c r="C22" s="14"/>
      <c r="D22" s="14"/>
      <c r="E22" s="14"/>
      <c r="F22" s="14"/>
      <c r="G22" s="14">
        <v>18400</v>
      </c>
      <c r="H22" s="14"/>
      <c r="I22" s="14">
        <v>3000</v>
      </c>
      <c r="J22" s="14">
        <v>2018</v>
      </c>
      <c r="K22" s="14">
        <f>SUM(K20*0)</f>
        <v>0</v>
      </c>
      <c r="L22" s="14"/>
      <c r="M22" s="14"/>
      <c r="N22" s="14"/>
      <c r="O22" s="14"/>
      <c r="P22" s="14"/>
      <c r="Q22" s="14"/>
      <c r="R22" s="14"/>
      <c r="S22" s="14"/>
      <c r="T22" s="14"/>
    </row>
    <row r="23" spans="1:20" ht="57.75" customHeight="1" x14ac:dyDescent="0.2">
      <c r="A23" s="90" t="s">
        <v>29</v>
      </c>
      <c r="B23" s="55" t="s">
        <v>73</v>
      </c>
      <c r="C23" s="55" t="s">
        <v>69</v>
      </c>
      <c r="D23" s="37" t="s">
        <v>54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f>R23/B23</f>
        <v>0</v>
      </c>
      <c r="T23" s="37"/>
    </row>
    <row r="24" spans="1:20" ht="39" customHeight="1" x14ac:dyDescent="0.2">
      <c r="A24" s="36" t="s">
        <v>51</v>
      </c>
      <c r="B24" s="55" t="s">
        <v>80</v>
      </c>
      <c r="C24" s="55" t="s">
        <v>70</v>
      </c>
      <c r="D24" s="37" t="s">
        <v>55</v>
      </c>
      <c r="E24" s="37">
        <v>1070284</v>
      </c>
      <c r="F24" s="38">
        <v>0</v>
      </c>
      <c r="G24" s="37">
        <v>7000</v>
      </c>
      <c r="H24" s="37">
        <v>713529</v>
      </c>
      <c r="I24" s="37">
        <v>0</v>
      </c>
      <c r="J24" s="37">
        <v>0</v>
      </c>
      <c r="K24" s="37">
        <v>22000</v>
      </c>
      <c r="L24" s="34">
        <v>50000</v>
      </c>
      <c r="M24" s="37">
        <v>25000</v>
      </c>
      <c r="N24" s="37">
        <v>0</v>
      </c>
      <c r="O24" s="37">
        <v>25000</v>
      </c>
      <c r="P24" s="37">
        <v>100000</v>
      </c>
      <c r="Q24" s="37">
        <v>2000</v>
      </c>
      <c r="R24" s="37">
        <f>SUM(E24:Q24)</f>
        <v>2014813</v>
      </c>
      <c r="S24" s="37">
        <f>R24/B24</f>
        <v>20148.13</v>
      </c>
      <c r="T24" s="37"/>
    </row>
    <row r="25" spans="1:20" ht="38.25" x14ac:dyDescent="0.2">
      <c r="A25" s="36" t="s">
        <v>47</v>
      </c>
      <c r="B25" s="55" t="s">
        <v>67</v>
      </c>
      <c r="C25" s="55" t="s">
        <v>71</v>
      </c>
      <c r="D25" s="37" t="s">
        <v>53</v>
      </c>
      <c r="E25" s="37">
        <f>SUM(E24*0.7)</f>
        <v>749198.79999999993</v>
      </c>
      <c r="F25" s="37">
        <f t="shared" ref="F25:G25" si="9">SUM(F24/2*0.7)</f>
        <v>0</v>
      </c>
      <c r="G25" s="37">
        <f t="shared" si="9"/>
        <v>2450</v>
      </c>
      <c r="H25" s="37">
        <f>SUM(H24*0.7)</f>
        <v>499470.3</v>
      </c>
      <c r="I25" s="37">
        <f t="shared" ref="I25:J25" si="10">SUM(I24/2*0.7)</f>
        <v>0</v>
      </c>
      <c r="J25" s="37">
        <f t="shared" si="10"/>
        <v>0</v>
      </c>
      <c r="K25" s="37">
        <f>SUM(K24*0.7)</f>
        <v>15399.999999999998</v>
      </c>
      <c r="L25" s="37">
        <f>SUM(L24*0.7)</f>
        <v>35000</v>
      </c>
      <c r="M25" s="37">
        <f t="shared" ref="M25:Q25" si="11">SUM(M24*0.7)</f>
        <v>17500</v>
      </c>
      <c r="N25" s="37">
        <f t="shared" si="11"/>
        <v>0</v>
      </c>
      <c r="O25" s="37">
        <f t="shared" si="11"/>
        <v>17500</v>
      </c>
      <c r="P25" s="37">
        <f t="shared" si="11"/>
        <v>70000</v>
      </c>
      <c r="Q25" s="37">
        <f t="shared" si="11"/>
        <v>1400</v>
      </c>
      <c r="R25" s="37">
        <f>SUM(E25:Q25)</f>
        <v>1407919.0999999999</v>
      </c>
      <c r="S25" s="37">
        <f t="shared" ref="S25:S26" si="12">R25/B25</f>
        <v>70395.954999999987</v>
      </c>
      <c r="T25" s="37"/>
    </row>
    <row r="26" spans="1:20" ht="38.25" x14ac:dyDescent="0.2">
      <c r="A26" s="36" t="s">
        <v>48</v>
      </c>
      <c r="B26" s="55" t="s">
        <v>68</v>
      </c>
      <c r="C26" s="55" t="s">
        <v>72</v>
      </c>
      <c r="D26" s="37" t="s">
        <v>55</v>
      </c>
      <c r="E26" s="37">
        <f>SUM(E24*0.3)</f>
        <v>321085.2</v>
      </c>
      <c r="F26" s="37">
        <f t="shared" ref="F26:G26" si="13">SUM(F24/2*0.3)</f>
        <v>0</v>
      </c>
      <c r="G26" s="37">
        <f t="shared" si="13"/>
        <v>1050</v>
      </c>
      <c r="H26" s="37">
        <f>SUM(H24*0.3)</f>
        <v>214058.69999999998</v>
      </c>
      <c r="I26" s="37">
        <f t="shared" ref="I26:J26" si="14">SUM(I24/2*0.3)</f>
        <v>0</v>
      </c>
      <c r="J26" s="37">
        <f t="shared" si="14"/>
        <v>0</v>
      </c>
      <c r="K26" s="37">
        <f>SUM(K24*0.3)</f>
        <v>6600</v>
      </c>
      <c r="L26" s="37">
        <f>SUM(L24*0.3)</f>
        <v>15000</v>
      </c>
      <c r="M26" s="37">
        <f t="shared" ref="M26:Q26" si="15">SUM(M24*0.3)</f>
        <v>7500</v>
      </c>
      <c r="N26" s="37">
        <f t="shared" si="15"/>
        <v>0</v>
      </c>
      <c r="O26" s="37">
        <f t="shared" si="15"/>
        <v>7500</v>
      </c>
      <c r="P26" s="37">
        <f t="shared" si="15"/>
        <v>30000</v>
      </c>
      <c r="Q26" s="37">
        <f t="shared" si="15"/>
        <v>600</v>
      </c>
      <c r="R26" s="37">
        <f>SUM(E26:Q26)</f>
        <v>603393.9</v>
      </c>
      <c r="S26" s="37">
        <f t="shared" si="12"/>
        <v>60339.39</v>
      </c>
      <c r="T26" s="37"/>
    </row>
    <row r="27" spans="1:20" ht="18.75" customHeight="1" x14ac:dyDescent="0.2">
      <c r="A27" s="17" t="s">
        <v>19</v>
      </c>
      <c r="B27" s="2"/>
      <c r="C27" s="2"/>
      <c r="D27" s="2"/>
      <c r="E27" s="37">
        <f>SUM(E23:E26)</f>
        <v>2140568</v>
      </c>
      <c r="F27" s="37">
        <f t="shared" ref="F27" si="16">SUM(F23:F24)</f>
        <v>0</v>
      </c>
      <c r="G27" s="37">
        <f>SUM(G23:G26)</f>
        <v>10500</v>
      </c>
      <c r="H27" s="37">
        <f>SUM(H23:H26)</f>
        <v>1427058</v>
      </c>
      <c r="I27" s="37">
        <f t="shared" ref="I27:J27" si="17">SUM(I23:I24)</f>
        <v>0</v>
      </c>
      <c r="J27" s="37">
        <f t="shared" si="17"/>
        <v>0</v>
      </c>
      <c r="K27" s="37">
        <f>SUM(K23:K26)</f>
        <v>44000</v>
      </c>
      <c r="L27" s="37">
        <f>SUM(L23:L26)</f>
        <v>100000</v>
      </c>
      <c r="M27" s="37">
        <f>SUM(M23:M26)</f>
        <v>50000</v>
      </c>
      <c r="N27" s="37">
        <f t="shared" ref="N27" si="18">SUM(N23:N24)</f>
        <v>0</v>
      </c>
      <c r="O27" s="37">
        <f>SUM(O23:O26)</f>
        <v>50000</v>
      </c>
      <c r="P27" s="37">
        <f>SUM(P23:P26)</f>
        <v>200000</v>
      </c>
      <c r="Q27" s="37">
        <f>SUM(Q23:Q26)</f>
        <v>4000</v>
      </c>
      <c r="R27" s="37">
        <f>SUM(E27:Q27)</f>
        <v>4026126</v>
      </c>
      <c r="S27" s="37"/>
      <c r="T27" s="37"/>
    </row>
    <row r="28" spans="1:20" ht="14.2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48">
        <v>2019</v>
      </c>
      <c r="K28" s="14"/>
      <c r="L28" s="14"/>
      <c r="M28" s="14"/>
      <c r="N28" s="14"/>
      <c r="O28" s="14"/>
      <c r="P28" s="14"/>
      <c r="Q28" s="14"/>
      <c r="R28" s="14"/>
      <c r="S28" s="14"/>
      <c r="T28" s="14"/>
    </row>
    <row r="29" spans="1:20" ht="51" x14ac:dyDescent="0.2">
      <c r="A29" s="36" t="s">
        <v>29</v>
      </c>
      <c r="B29" s="55" t="s">
        <v>78</v>
      </c>
      <c r="C29" s="55" t="s">
        <v>74</v>
      </c>
      <c r="D29" s="37" t="s">
        <v>54</v>
      </c>
      <c r="E29" s="37">
        <v>2274374</v>
      </c>
      <c r="F29" s="38">
        <v>0</v>
      </c>
      <c r="G29" s="37">
        <v>12500</v>
      </c>
      <c r="H29" s="37">
        <v>1517000</v>
      </c>
      <c r="I29" s="37">
        <v>0</v>
      </c>
      <c r="J29" s="37">
        <v>0</v>
      </c>
      <c r="K29" s="37">
        <v>40000</v>
      </c>
      <c r="L29" s="37">
        <v>121000</v>
      </c>
      <c r="M29" s="37">
        <v>6000</v>
      </c>
      <c r="N29" s="37">
        <v>50000</v>
      </c>
      <c r="O29" s="37">
        <v>60000</v>
      </c>
      <c r="P29" s="37">
        <v>248000</v>
      </c>
      <c r="Q29" s="37">
        <v>6000</v>
      </c>
      <c r="R29" s="37">
        <f>SUM(E29:Q29)</f>
        <v>4334874</v>
      </c>
      <c r="S29" s="37">
        <f>R29/B29</f>
        <v>228151.26315789475</v>
      </c>
      <c r="T29" s="37"/>
    </row>
    <row r="30" spans="1:20" ht="37.5" customHeight="1" x14ac:dyDescent="0.2">
      <c r="A30" s="36" t="s">
        <v>51</v>
      </c>
      <c r="B30" s="55" t="s">
        <v>80</v>
      </c>
      <c r="C30" s="55" t="s">
        <v>75</v>
      </c>
      <c r="D30" s="37" t="s">
        <v>55</v>
      </c>
      <c r="E30" s="37">
        <v>1070284</v>
      </c>
      <c r="F30" s="38">
        <v>0</v>
      </c>
      <c r="G30" s="37">
        <v>7000</v>
      </c>
      <c r="H30" s="37">
        <v>713529</v>
      </c>
      <c r="I30" s="37">
        <v>0</v>
      </c>
      <c r="J30" s="37">
        <v>0</v>
      </c>
      <c r="K30" s="37">
        <v>22000</v>
      </c>
      <c r="L30" s="34">
        <v>50000</v>
      </c>
      <c r="M30" s="37">
        <v>25000</v>
      </c>
      <c r="N30" s="37">
        <v>0</v>
      </c>
      <c r="O30" s="37">
        <v>25000</v>
      </c>
      <c r="P30" s="37">
        <v>100000</v>
      </c>
      <c r="Q30" s="37">
        <v>2000</v>
      </c>
      <c r="R30" s="37">
        <f>SUM(E30:Q30)</f>
        <v>2014813</v>
      </c>
      <c r="S30" s="37">
        <f>R30/B30</f>
        <v>20148.13</v>
      </c>
      <c r="T30" s="37"/>
    </row>
    <row r="31" spans="1:20" ht="38.25" x14ac:dyDescent="0.2">
      <c r="A31" s="36" t="s">
        <v>47</v>
      </c>
      <c r="B31" s="55" t="s">
        <v>79</v>
      </c>
      <c r="C31" s="55" t="s">
        <v>76</v>
      </c>
      <c r="D31" s="37" t="s">
        <v>55</v>
      </c>
      <c r="E31" s="37">
        <f>SUM(E30*0.7)</f>
        <v>749198.79999999993</v>
      </c>
      <c r="F31" s="37">
        <f t="shared" ref="F31:G31" si="19">SUM(F30/2*0.7)</f>
        <v>0</v>
      </c>
      <c r="G31" s="37">
        <f t="shared" si="19"/>
        <v>2450</v>
      </c>
      <c r="H31" s="37">
        <f>SUM(H30*0.7)</f>
        <v>499470.3</v>
      </c>
      <c r="I31" s="37">
        <f t="shared" ref="I31:J31" si="20">SUM(I30/2*0.7)</f>
        <v>0</v>
      </c>
      <c r="J31" s="37">
        <f t="shared" si="20"/>
        <v>0</v>
      </c>
      <c r="K31" s="37">
        <f>SUM(K30*0.7)</f>
        <v>15399.999999999998</v>
      </c>
      <c r="L31" s="37">
        <f>SUM(L30*0.7)</f>
        <v>35000</v>
      </c>
      <c r="M31" s="37">
        <f t="shared" ref="M31:Q31" si="21">SUM(M30*0.7)</f>
        <v>17500</v>
      </c>
      <c r="N31" s="37">
        <f t="shared" si="21"/>
        <v>0</v>
      </c>
      <c r="O31" s="37">
        <f t="shared" si="21"/>
        <v>17500</v>
      </c>
      <c r="P31" s="37">
        <f t="shared" si="21"/>
        <v>70000</v>
      </c>
      <c r="Q31" s="37">
        <f t="shared" si="21"/>
        <v>1400</v>
      </c>
      <c r="R31" s="37">
        <f>SUM(E31:Q31)</f>
        <v>1407919.0999999999</v>
      </c>
      <c r="S31" s="37">
        <f t="shared" ref="S31:S32" si="22">R31/B31</f>
        <v>46930.636666666665</v>
      </c>
      <c r="T31" s="37"/>
    </row>
    <row r="32" spans="1:20" ht="38.25" x14ac:dyDescent="0.2">
      <c r="A32" s="36" t="s">
        <v>48</v>
      </c>
      <c r="B32" s="55" t="s">
        <v>68</v>
      </c>
      <c r="C32" s="55" t="s">
        <v>77</v>
      </c>
      <c r="D32" s="37" t="s">
        <v>55</v>
      </c>
      <c r="E32" s="37">
        <f>SUM(E30*0.3)</f>
        <v>321085.2</v>
      </c>
      <c r="F32" s="37">
        <f t="shared" ref="F32:G32" si="23">SUM(F30/2*0.3)</f>
        <v>0</v>
      </c>
      <c r="G32" s="37">
        <f t="shared" si="23"/>
        <v>1050</v>
      </c>
      <c r="H32" s="37">
        <f>SUM(H30*0.3)</f>
        <v>214058.69999999998</v>
      </c>
      <c r="I32" s="37">
        <f t="shared" ref="I32:J32" si="24">SUM(I30/2*0.3)</f>
        <v>0</v>
      </c>
      <c r="J32" s="37">
        <f t="shared" si="24"/>
        <v>0</v>
      </c>
      <c r="K32" s="37">
        <f>SUM(K30*0.3)</f>
        <v>6600</v>
      </c>
      <c r="L32" s="37">
        <f>SUM(L30*0.3)</f>
        <v>15000</v>
      </c>
      <c r="M32" s="37">
        <f t="shared" ref="M32:Q32" si="25">SUM(M30*0.3)</f>
        <v>7500</v>
      </c>
      <c r="N32" s="37">
        <f t="shared" si="25"/>
        <v>0</v>
      </c>
      <c r="O32" s="37">
        <f t="shared" si="25"/>
        <v>7500</v>
      </c>
      <c r="P32" s="37">
        <f t="shared" si="25"/>
        <v>30000</v>
      </c>
      <c r="Q32" s="37">
        <f t="shared" si="25"/>
        <v>600</v>
      </c>
      <c r="R32" s="37">
        <f>SUM(E32:Q32)</f>
        <v>603393.9</v>
      </c>
      <c r="S32" s="37">
        <f t="shared" si="22"/>
        <v>60339.39</v>
      </c>
      <c r="T32" s="37"/>
    </row>
    <row r="33" spans="1:20" ht="15" customHeight="1" x14ac:dyDescent="0.2">
      <c r="A33" s="17" t="s">
        <v>19</v>
      </c>
      <c r="B33" s="2"/>
      <c r="C33" s="2"/>
      <c r="D33" s="2"/>
      <c r="E33" s="37">
        <f>SUM(E29:E32)</f>
        <v>4414942</v>
      </c>
      <c r="F33" s="37">
        <f t="shared" ref="F33" si="26">SUM(F29:F30)</f>
        <v>0</v>
      </c>
      <c r="G33" s="37">
        <f>SUM(G29:G32)</f>
        <v>23000</v>
      </c>
      <c r="H33" s="37">
        <f>SUM(H29:H32)</f>
        <v>2944058</v>
      </c>
      <c r="I33" s="37">
        <f t="shared" ref="I33:J33" si="27">SUM(I29:I30)</f>
        <v>0</v>
      </c>
      <c r="J33" s="37">
        <f t="shared" si="27"/>
        <v>0</v>
      </c>
      <c r="K33" s="37">
        <f>SUM(K29:K32)</f>
        <v>84000</v>
      </c>
      <c r="L33" s="37">
        <f>SUM(L29:L32)</f>
        <v>221000</v>
      </c>
      <c r="M33" s="37">
        <f>SUM(M29:M32)</f>
        <v>56000</v>
      </c>
      <c r="N33" s="37">
        <f t="shared" ref="N33" si="28">SUM(N29:N30)</f>
        <v>50000</v>
      </c>
      <c r="O33" s="37">
        <f>SUM(O29:O32)</f>
        <v>110000</v>
      </c>
      <c r="P33" s="37">
        <f>SUM(P29:P32)</f>
        <v>448000</v>
      </c>
      <c r="Q33" s="37">
        <f>SUM(Q29:Q32)</f>
        <v>10000</v>
      </c>
      <c r="R33" s="37">
        <f>SUM(R29:R32)</f>
        <v>8361000</v>
      </c>
      <c r="S33" s="37"/>
      <c r="T33" s="37"/>
    </row>
    <row r="34" spans="1:20" ht="15" customHeight="1" x14ac:dyDescent="0.2">
      <c r="A34" s="8"/>
      <c r="B34" s="9"/>
      <c r="C34" s="9"/>
      <c r="D34" s="9"/>
      <c r="E34" s="9"/>
      <c r="F34" s="9"/>
      <c r="G34" s="9"/>
      <c r="H34" s="10"/>
      <c r="I34" s="10"/>
      <c r="J34" s="10"/>
      <c r="K34" s="10"/>
      <c r="L34" s="10"/>
      <c r="M34" s="10"/>
      <c r="N34" s="10"/>
      <c r="O34" s="9"/>
      <c r="P34" s="9"/>
      <c r="Q34" s="9"/>
      <c r="R34" s="9"/>
      <c r="S34" s="9"/>
      <c r="T34" s="9"/>
    </row>
    <row r="35" spans="1:20" ht="12" customHeight="1" x14ac:dyDescent="0.25">
      <c r="A35" s="19"/>
      <c r="B35" s="20"/>
      <c r="C35" s="20"/>
      <c r="D35" s="20" t="s">
        <v>8</v>
      </c>
      <c r="E35" s="20"/>
      <c r="F35" s="20"/>
      <c r="G35" s="20"/>
      <c r="H35" s="129" t="s">
        <v>35</v>
      </c>
      <c r="I35" s="129"/>
      <c r="J35" s="129"/>
      <c r="K35" s="129"/>
      <c r="L35" s="129"/>
      <c r="M35" s="129"/>
      <c r="N35" s="60" t="s">
        <v>15</v>
      </c>
      <c r="O35" s="11"/>
      <c r="P35" s="11"/>
      <c r="Q35" s="11"/>
      <c r="R35" s="11"/>
      <c r="S35" s="11"/>
      <c r="T35" s="11"/>
    </row>
    <row r="36" spans="1:20" ht="3.75" hidden="1" customHeight="1" x14ac:dyDescent="0.25">
      <c r="A36" s="19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1"/>
      <c r="M36" s="20"/>
      <c r="N36" s="20"/>
      <c r="O36" s="11"/>
      <c r="P36" s="11"/>
      <c r="Q36" s="11"/>
      <c r="R36" s="11"/>
      <c r="S36" s="11"/>
      <c r="T36" s="11"/>
    </row>
    <row r="37" spans="1:20" ht="13.5" customHeight="1" x14ac:dyDescent="0.25">
      <c r="A37" s="129" t="s">
        <v>46</v>
      </c>
      <c r="B37" s="129"/>
      <c r="C37" s="129"/>
      <c r="D37" s="129"/>
      <c r="E37" s="129"/>
      <c r="F37" s="61"/>
      <c r="G37" s="20"/>
      <c r="H37" s="60"/>
      <c r="I37" s="61"/>
      <c r="J37" s="61"/>
      <c r="K37" s="61"/>
      <c r="L37" s="61"/>
      <c r="M37" s="61"/>
      <c r="N37" s="61"/>
      <c r="O37" s="12"/>
      <c r="P37" s="12"/>
      <c r="Q37" s="12"/>
      <c r="R37" s="12"/>
      <c r="S37" s="12"/>
      <c r="T37" s="12"/>
    </row>
    <row r="38" spans="1:20" ht="15" x14ac:dyDescent="0.25">
      <c r="A38" s="20"/>
      <c r="B38" s="20"/>
      <c r="C38" s="20"/>
      <c r="D38" s="20"/>
      <c r="E38" s="20"/>
      <c r="F38" s="20"/>
      <c r="G38" s="20"/>
      <c r="H38" s="129" t="s">
        <v>36</v>
      </c>
      <c r="I38" s="129"/>
      <c r="J38" s="129"/>
      <c r="K38" s="129"/>
      <c r="L38" s="129"/>
      <c r="M38" s="129"/>
      <c r="N38" s="60" t="s">
        <v>15</v>
      </c>
      <c r="O38" s="11"/>
      <c r="P38" s="11"/>
      <c r="Q38" s="11"/>
      <c r="R38" s="11"/>
      <c r="S38" s="11"/>
      <c r="T38" s="11"/>
    </row>
    <row r="39" spans="1:20" ht="15" x14ac:dyDescent="0.25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11"/>
      <c r="P39" s="11"/>
      <c r="Q39" s="11"/>
      <c r="R39" s="11"/>
      <c r="S39" s="11"/>
      <c r="T39" s="11"/>
    </row>
    <row r="40" spans="1:20" x14ac:dyDescent="0.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</row>
    <row r="41" spans="1:20" x14ac:dyDescent="0.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</row>
    <row r="42" spans="1:20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x14ac:dyDescent="0.2"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x14ac:dyDescent="0.2"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x14ac:dyDescent="0.2"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x14ac:dyDescent="0.2"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x14ac:dyDescent="0.2"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x14ac:dyDescent="0.2"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x14ac:dyDescent="0.2"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x14ac:dyDescent="0.2"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2:20" x14ac:dyDescent="0.2"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2:20" x14ac:dyDescent="0.2"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2:20" x14ac:dyDescent="0.2"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2:20" x14ac:dyDescent="0.2"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2:20" x14ac:dyDescent="0.2"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2:20" x14ac:dyDescent="0.2"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2:20" x14ac:dyDescent="0.2"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2:20" x14ac:dyDescent="0.2"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2:20" x14ac:dyDescent="0.2"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2:20" x14ac:dyDescent="0.2"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2:20" x14ac:dyDescent="0.2"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2:20" x14ac:dyDescent="0.2"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2:20" x14ac:dyDescent="0.2"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2:20" x14ac:dyDescent="0.2"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2:20" x14ac:dyDescent="0.2"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2:20" x14ac:dyDescent="0.2"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2:20" x14ac:dyDescent="0.2"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2:20" x14ac:dyDescent="0.2"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2:20" x14ac:dyDescent="0.2"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2:20" x14ac:dyDescent="0.2"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2:20" x14ac:dyDescent="0.2"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2:20" x14ac:dyDescent="0.2"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2:20" x14ac:dyDescent="0.2"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2:20" x14ac:dyDescent="0.2"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2:20" x14ac:dyDescent="0.2"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2:20" x14ac:dyDescent="0.2"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2:20" x14ac:dyDescent="0.2"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2:20" x14ac:dyDescent="0.2"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2:20" x14ac:dyDescent="0.2"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2:20" x14ac:dyDescent="0.2"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2:20" x14ac:dyDescent="0.2"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2:20" x14ac:dyDescent="0.2"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2:20" x14ac:dyDescent="0.2"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2:20" x14ac:dyDescent="0.2"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2:20" x14ac:dyDescent="0.2"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2:20" x14ac:dyDescent="0.2"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2:20" x14ac:dyDescent="0.2"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2:20" x14ac:dyDescent="0.2"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2:20" x14ac:dyDescent="0.2"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2:20" x14ac:dyDescent="0.2"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2:20" x14ac:dyDescent="0.2"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2:20" x14ac:dyDescent="0.2"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2:20" x14ac:dyDescent="0.2"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2:20" x14ac:dyDescent="0.2"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2:20" x14ac:dyDescent="0.2"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2:20" x14ac:dyDescent="0.2"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2:20" x14ac:dyDescent="0.2"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2:20" x14ac:dyDescent="0.2"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2:20" x14ac:dyDescent="0.2"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2:20" x14ac:dyDescent="0.2"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2:20" x14ac:dyDescent="0.2"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2:20" x14ac:dyDescent="0.2"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2:20" x14ac:dyDescent="0.2"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2:20" x14ac:dyDescent="0.2"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2:20" x14ac:dyDescent="0.2"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2:20" x14ac:dyDescent="0.2"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2:20" x14ac:dyDescent="0.2"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2:20" x14ac:dyDescent="0.2"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2:20" x14ac:dyDescent="0.2"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2:20" x14ac:dyDescent="0.2"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2:20" x14ac:dyDescent="0.2"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2:20" x14ac:dyDescent="0.2"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2:20" x14ac:dyDescent="0.2"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2:20" x14ac:dyDescent="0.2"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2:20" x14ac:dyDescent="0.2"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2:20" x14ac:dyDescent="0.2"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2:20" x14ac:dyDescent="0.2"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2:20" x14ac:dyDescent="0.2"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2:20" x14ac:dyDescent="0.2"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2:20" x14ac:dyDescent="0.2"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2:20" x14ac:dyDescent="0.2"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2:20" x14ac:dyDescent="0.2"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2:20" x14ac:dyDescent="0.2"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2:20" x14ac:dyDescent="0.2"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2:20" x14ac:dyDescent="0.2"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2:20" x14ac:dyDescent="0.2"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2:20" x14ac:dyDescent="0.2"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2:20" x14ac:dyDescent="0.2"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2:20" x14ac:dyDescent="0.2"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2:20" x14ac:dyDescent="0.2"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2:20" x14ac:dyDescent="0.2"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2:20" x14ac:dyDescent="0.2"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2:20" x14ac:dyDescent="0.2"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2:20" x14ac:dyDescent="0.2"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2:20" x14ac:dyDescent="0.2"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2:20" x14ac:dyDescent="0.2"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2:20" x14ac:dyDescent="0.2"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2:20" x14ac:dyDescent="0.2"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2:20" x14ac:dyDescent="0.2"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2:20" x14ac:dyDescent="0.2"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2:20" x14ac:dyDescent="0.2"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2:20" x14ac:dyDescent="0.2"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2:20" x14ac:dyDescent="0.2"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2:20" x14ac:dyDescent="0.2"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2:20" x14ac:dyDescent="0.2"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2:20" x14ac:dyDescent="0.2"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2:20" x14ac:dyDescent="0.2"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2:20" x14ac:dyDescent="0.2"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2:20" x14ac:dyDescent="0.2"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2:20" x14ac:dyDescent="0.2"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2:20" x14ac:dyDescent="0.2"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2:20" x14ac:dyDescent="0.2"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2:20" x14ac:dyDescent="0.2"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2:20" x14ac:dyDescent="0.2"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2:20" x14ac:dyDescent="0.2"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2:20" x14ac:dyDescent="0.2"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2:20" x14ac:dyDescent="0.2"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2:20" x14ac:dyDescent="0.2"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2:20" x14ac:dyDescent="0.2"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2:20" x14ac:dyDescent="0.2"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2:20" x14ac:dyDescent="0.2"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2:20" x14ac:dyDescent="0.2"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2:20" x14ac:dyDescent="0.2"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2:20" x14ac:dyDescent="0.2"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2:20" x14ac:dyDescent="0.2"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2:20" x14ac:dyDescent="0.2"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2:20" x14ac:dyDescent="0.2"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2:20" x14ac:dyDescent="0.2"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2:20" x14ac:dyDescent="0.2"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2:20" x14ac:dyDescent="0.2"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2:20" x14ac:dyDescent="0.2"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2:20" x14ac:dyDescent="0.2"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2:20" x14ac:dyDescent="0.2"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2:20" x14ac:dyDescent="0.2"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2:20" x14ac:dyDescent="0.2"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2:20" x14ac:dyDescent="0.2"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2:20" x14ac:dyDescent="0.2"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2:20" x14ac:dyDescent="0.2"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2:20" x14ac:dyDescent="0.2"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2:20" x14ac:dyDescent="0.2"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2:20" x14ac:dyDescent="0.2"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2:20" x14ac:dyDescent="0.2"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2:20" x14ac:dyDescent="0.2"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2:20" x14ac:dyDescent="0.2"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2:20" x14ac:dyDescent="0.2"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2:20" x14ac:dyDescent="0.2"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2:20" x14ac:dyDescent="0.2"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2:20" x14ac:dyDescent="0.2"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2:20" x14ac:dyDescent="0.2"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2:20" x14ac:dyDescent="0.2"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2:20" x14ac:dyDescent="0.2"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2:20" x14ac:dyDescent="0.2"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2:20" x14ac:dyDescent="0.2"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2:20" x14ac:dyDescent="0.2"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2:20" x14ac:dyDescent="0.2"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2:20" x14ac:dyDescent="0.2"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2:20" x14ac:dyDescent="0.2"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2:20" x14ac:dyDescent="0.2"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2:20" x14ac:dyDescent="0.2"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2:20" x14ac:dyDescent="0.2"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2:20" x14ac:dyDescent="0.2"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2:20" x14ac:dyDescent="0.2"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2:20" x14ac:dyDescent="0.2"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2:20" x14ac:dyDescent="0.2"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2:20" x14ac:dyDescent="0.2"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2:20" x14ac:dyDescent="0.2"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2:20" x14ac:dyDescent="0.2"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2:20" x14ac:dyDescent="0.2"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2:20" x14ac:dyDescent="0.2"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2:20" x14ac:dyDescent="0.2"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2:20" x14ac:dyDescent="0.2"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2:20" x14ac:dyDescent="0.2"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2:20" x14ac:dyDescent="0.2"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2:20" x14ac:dyDescent="0.2"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2:20" x14ac:dyDescent="0.2"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2:20" x14ac:dyDescent="0.2"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2:20" x14ac:dyDescent="0.2"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2:20" x14ac:dyDescent="0.2"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2:20" x14ac:dyDescent="0.2"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2:20" x14ac:dyDescent="0.2"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2:20" x14ac:dyDescent="0.2"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2:20" x14ac:dyDescent="0.2"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2:20" x14ac:dyDescent="0.2"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2:20" x14ac:dyDescent="0.2"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2:20" x14ac:dyDescent="0.2"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2:20" x14ac:dyDescent="0.2"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2:20" x14ac:dyDescent="0.2"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2:20" x14ac:dyDescent="0.2"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2:20" x14ac:dyDescent="0.2"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2:20" x14ac:dyDescent="0.2"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2:20" x14ac:dyDescent="0.2"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2:20" x14ac:dyDescent="0.2"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2:20" x14ac:dyDescent="0.2"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2:20" x14ac:dyDescent="0.2"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2:20" x14ac:dyDescent="0.2"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2:20" x14ac:dyDescent="0.2"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2:20" x14ac:dyDescent="0.2"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2:20" x14ac:dyDescent="0.2"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2:20" x14ac:dyDescent="0.2"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2:20" x14ac:dyDescent="0.2"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2:20" x14ac:dyDescent="0.2"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2:20" x14ac:dyDescent="0.2"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2:20" x14ac:dyDescent="0.2"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2:20" x14ac:dyDescent="0.2"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2:20" x14ac:dyDescent="0.2"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2:20" x14ac:dyDescent="0.2"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2:20" x14ac:dyDescent="0.2"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2:20" x14ac:dyDescent="0.2"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2:20" x14ac:dyDescent="0.2"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2:20" x14ac:dyDescent="0.2"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2:20" x14ac:dyDescent="0.2"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2:20" x14ac:dyDescent="0.2"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2:20" x14ac:dyDescent="0.2"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2:20" x14ac:dyDescent="0.2"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2:20" x14ac:dyDescent="0.2"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2:20" x14ac:dyDescent="0.2"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2:20" x14ac:dyDescent="0.2"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2:20" x14ac:dyDescent="0.2"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2:20" x14ac:dyDescent="0.2"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2:20" x14ac:dyDescent="0.2"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2:20" x14ac:dyDescent="0.2"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2:20" x14ac:dyDescent="0.2"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2:20" x14ac:dyDescent="0.2"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2:20" x14ac:dyDescent="0.2"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2:20" x14ac:dyDescent="0.2"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2:20" x14ac:dyDescent="0.2"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2:20" x14ac:dyDescent="0.2"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2:20" x14ac:dyDescent="0.2"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2:20" x14ac:dyDescent="0.2"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2:20" x14ac:dyDescent="0.2"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2:20" x14ac:dyDescent="0.2"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2:20" x14ac:dyDescent="0.2"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2:20" x14ac:dyDescent="0.2"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2:20" x14ac:dyDescent="0.2"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2:20" x14ac:dyDescent="0.2"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2:20" x14ac:dyDescent="0.2"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2:20" x14ac:dyDescent="0.2"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2:20" x14ac:dyDescent="0.2"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2:20" x14ac:dyDescent="0.2"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2:20" x14ac:dyDescent="0.2"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2:20" x14ac:dyDescent="0.2"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2:20" x14ac:dyDescent="0.2"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2:20" x14ac:dyDescent="0.2"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2:20" x14ac:dyDescent="0.2"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2:20" x14ac:dyDescent="0.2"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2:20" x14ac:dyDescent="0.2"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2:20" x14ac:dyDescent="0.2"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2:20" x14ac:dyDescent="0.2"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2:20" x14ac:dyDescent="0.2"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2:20" x14ac:dyDescent="0.2"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2:20" x14ac:dyDescent="0.2"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2:20" x14ac:dyDescent="0.2"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2:20" x14ac:dyDescent="0.2"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2:20" x14ac:dyDescent="0.2"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2:20" x14ac:dyDescent="0.2"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2:20" x14ac:dyDescent="0.2"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2:20" x14ac:dyDescent="0.2"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2:20" x14ac:dyDescent="0.2"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2:20" x14ac:dyDescent="0.2"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2:20" x14ac:dyDescent="0.2"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2:20" x14ac:dyDescent="0.2"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2:20" x14ac:dyDescent="0.2"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2:20" x14ac:dyDescent="0.2"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2:20" x14ac:dyDescent="0.2"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2:20" x14ac:dyDescent="0.2"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2:20" x14ac:dyDescent="0.2"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2:20" x14ac:dyDescent="0.2"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2:20" x14ac:dyDescent="0.2"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2:20" x14ac:dyDescent="0.2"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2:20" x14ac:dyDescent="0.2"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2:20" x14ac:dyDescent="0.2"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2:20" x14ac:dyDescent="0.2"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2:20" x14ac:dyDescent="0.2"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2:20" x14ac:dyDescent="0.2"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2:20" x14ac:dyDescent="0.2"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2:20" x14ac:dyDescent="0.2"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2:20" x14ac:dyDescent="0.2"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2:20" x14ac:dyDescent="0.2"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2:20" x14ac:dyDescent="0.2"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2:20" x14ac:dyDescent="0.2"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2:20" x14ac:dyDescent="0.2"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2:20" x14ac:dyDescent="0.2"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2:20" x14ac:dyDescent="0.2"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2:20" x14ac:dyDescent="0.2"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2:20" x14ac:dyDescent="0.2"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2:20" x14ac:dyDescent="0.2"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2:20" x14ac:dyDescent="0.2"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2:20" x14ac:dyDescent="0.2"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2:20" x14ac:dyDescent="0.2"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2:20" x14ac:dyDescent="0.2"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2:20" x14ac:dyDescent="0.2"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2:20" x14ac:dyDescent="0.2"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2:20" x14ac:dyDescent="0.2"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2:20" x14ac:dyDescent="0.2"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2:20" x14ac:dyDescent="0.2"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2:20" x14ac:dyDescent="0.2"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2:20" x14ac:dyDescent="0.2"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2:20" x14ac:dyDescent="0.2"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2:20" x14ac:dyDescent="0.2"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2:20" x14ac:dyDescent="0.2"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2:20" x14ac:dyDescent="0.2"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2:20" x14ac:dyDescent="0.2"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2:20" x14ac:dyDescent="0.2"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2:20" x14ac:dyDescent="0.2"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2:20" x14ac:dyDescent="0.2"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2:20" x14ac:dyDescent="0.2"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2:20" x14ac:dyDescent="0.2"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2:20" x14ac:dyDescent="0.2"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2:20" x14ac:dyDescent="0.2"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2:20" x14ac:dyDescent="0.2"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2:20" x14ac:dyDescent="0.2"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2:20" x14ac:dyDescent="0.2"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2:20" x14ac:dyDescent="0.2"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2:20" x14ac:dyDescent="0.2"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2:20" x14ac:dyDescent="0.2"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2:20" x14ac:dyDescent="0.2"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2:20" x14ac:dyDescent="0.2"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2:20" x14ac:dyDescent="0.2"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2:20" x14ac:dyDescent="0.2"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2:20" x14ac:dyDescent="0.2"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2:20" x14ac:dyDescent="0.2"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2:20" x14ac:dyDescent="0.2"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2:20" x14ac:dyDescent="0.2"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2:20" x14ac:dyDescent="0.2"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2:20" x14ac:dyDescent="0.2"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2:20" x14ac:dyDescent="0.2"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2:20" x14ac:dyDescent="0.2"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2:20" x14ac:dyDescent="0.2"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2:20" x14ac:dyDescent="0.2"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2:20" x14ac:dyDescent="0.2"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2:20" x14ac:dyDescent="0.2"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2:20" x14ac:dyDescent="0.2"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2:20" x14ac:dyDescent="0.2"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2:20" x14ac:dyDescent="0.2"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2:20" x14ac:dyDescent="0.2"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2:20" x14ac:dyDescent="0.2"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2:20" x14ac:dyDescent="0.2"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2:20" x14ac:dyDescent="0.2"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2:20" x14ac:dyDescent="0.2"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2:20" x14ac:dyDescent="0.2"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2:20" x14ac:dyDescent="0.2"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2:20" x14ac:dyDescent="0.2"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2:20" x14ac:dyDescent="0.2"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2:20" x14ac:dyDescent="0.2"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2:20" x14ac:dyDescent="0.2"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2:20" x14ac:dyDescent="0.2"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2:20" x14ac:dyDescent="0.2"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2:20" x14ac:dyDescent="0.2"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2:20" x14ac:dyDescent="0.2"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2:20" x14ac:dyDescent="0.2"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2:20" x14ac:dyDescent="0.2"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2:20" x14ac:dyDescent="0.2"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2:20" x14ac:dyDescent="0.2"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2:20" x14ac:dyDescent="0.2"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2:20" x14ac:dyDescent="0.2"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2:20" x14ac:dyDescent="0.2"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2:20" x14ac:dyDescent="0.2"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2:20" x14ac:dyDescent="0.2"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2:20" x14ac:dyDescent="0.2"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2:20" x14ac:dyDescent="0.2"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2:20" x14ac:dyDescent="0.2"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2:20" x14ac:dyDescent="0.2"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2:20" x14ac:dyDescent="0.2"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2:20" x14ac:dyDescent="0.2"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2:20" x14ac:dyDescent="0.2"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2:20" x14ac:dyDescent="0.2"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2:20" x14ac:dyDescent="0.2"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2:20" x14ac:dyDescent="0.2"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2:20" x14ac:dyDescent="0.2"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2:20" x14ac:dyDescent="0.2"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2:20" x14ac:dyDescent="0.2"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2:20" x14ac:dyDescent="0.2"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2:20" x14ac:dyDescent="0.2"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2:20" x14ac:dyDescent="0.2"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2:20" x14ac:dyDescent="0.2"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2:20" x14ac:dyDescent="0.2"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2:20" x14ac:dyDescent="0.2"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2:20" x14ac:dyDescent="0.2"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2:20" x14ac:dyDescent="0.2"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2:20" x14ac:dyDescent="0.2"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2:20" x14ac:dyDescent="0.2"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2:20" x14ac:dyDescent="0.2"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2:20" x14ac:dyDescent="0.2"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2:20" x14ac:dyDescent="0.2"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2:20" x14ac:dyDescent="0.2"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2:20" x14ac:dyDescent="0.2"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2:20" x14ac:dyDescent="0.2"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2:20" x14ac:dyDescent="0.2"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2:20" x14ac:dyDescent="0.2"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2:20" x14ac:dyDescent="0.2"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2:20" x14ac:dyDescent="0.2"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2:20" x14ac:dyDescent="0.2"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2:20" x14ac:dyDescent="0.2"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2:20" x14ac:dyDescent="0.2"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2:20" x14ac:dyDescent="0.2"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2:20" x14ac:dyDescent="0.2"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2:20" x14ac:dyDescent="0.2"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2:20" x14ac:dyDescent="0.2"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2:20" x14ac:dyDescent="0.2"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2:20" x14ac:dyDescent="0.2"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2:20" x14ac:dyDescent="0.2"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2:20" x14ac:dyDescent="0.2"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2:20" x14ac:dyDescent="0.2"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2:20" x14ac:dyDescent="0.2"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2:20" x14ac:dyDescent="0.2"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2:20" x14ac:dyDescent="0.2"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2:20" x14ac:dyDescent="0.2"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2:20" x14ac:dyDescent="0.2"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2:20" x14ac:dyDescent="0.2"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2:20" x14ac:dyDescent="0.2"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2:20" x14ac:dyDescent="0.2"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2:20" x14ac:dyDescent="0.2"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2:20" x14ac:dyDescent="0.2"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2:20" x14ac:dyDescent="0.2"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2:20" x14ac:dyDescent="0.2"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2:20" x14ac:dyDescent="0.2"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2:20" x14ac:dyDescent="0.2"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2:20" x14ac:dyDescent="0.2"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2:20" x14ac:dyDescent="0.2"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2:20" x14ac:dyDescent="0.2"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2:20" x14ac:dyDescent="0.2"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2:20" x14ac:dyDescent="0.2"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2:20" x14ac:dyDescent="0.2"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2:20" x14ac:dyDescent="0.2"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2:20" x14ac:dyDescent="0.2"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2:20" x14ac:dyDescent="0.2"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2:20" x14ac:dyDescent="0.2"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2:20" x14ac:dyDescent="0.2"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2:20" x14ac:dyDescent="0.2"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2:20" x14ac:dyDescent="0.2"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2:20" x14ac:dyDescent="0.2"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2:20" x14ac:dyDescent="0.2"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2:20" x14ac:dyDescent="0.2"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2:20" x14ac:dyDescent="0.2"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2:20" x14ac:dyDescent="0.2"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2:20" x14ac:dyDescent="0.2"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2:20" x14ac:dyDescent="0.2"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2:20" x14ac:dyDescent="0.2"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2:20" x14ac:dyDescent="0.2"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2:20" x14ac:dyDescent="0.2"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2:20" x14ac:dyDescent="0.2"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2:20" x14ac:dyDescent="0.2"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2:20" x14ac:dyDescent="0.2"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2:20" x14ac:dyDescent="0.2"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2:20" x14ac:dyDescent="0.2"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2:20" x14ac:dyDescent="0.2"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2:20" x14ac:dyDescent="0.2"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2:20" x14ac:dyDescent="0.2"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2:20" x14ac:dyDescent="0.2"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2:20" x14ac:dyDescent="0.2"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2:20" x14ac:dyDescent="0.2"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2:20" x14ac:dyDescent="0.2"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2:20" x14ac:dyDescent="0.2"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2:20" x14ac:dyDescent="0.2"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2:20" x14ac:dyDescent="0.2"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2:20" x14ac:dyDescent="0.2"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2:20" x14ac:dyDescent="0.2"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2:20" x14ac:dyDescent="0.2"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2:20" x14ac:dyDescent="0.2"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2:20" x14ac:dyDescent="0.2"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2:20" x14ac:dyDescent="0.2"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2:20" x14ac:dyDescent="0.2"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2:20" x14ac:dyDescent="0.2"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2:20" x14ac:dyDescent="0.2"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2:20" x14ac:dyDescent="0.2"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2:20" x14ac:dyDescent="0.2"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2:20" x14ac:dyDescent="0.2"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2:20" x14ac:dyDescent="0.2"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2:20" x14ac:dyDescent="0.2"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2:20" x14ac:dyDescent="0.2"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2:20" x14ac:dyDescent="0.2"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2:20" x14ac:dyDescent="0.2"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2:20" x14ac:dyDescent="0.2"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2:20" x14ac:dyDescent="0.2"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2:20" x14ac:dyDescent="0.2"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2:20" x14ac:dyDescent="0.2"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2:20" x14ac:dyDescent="0.2"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2:20" x14ac:dyDescent="0.2"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2:20" x14ac:dyDescent="0.2"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2:20" x14ac:dyDescent="0.2"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2:20" x14ac:dyDescent="0.2"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2:20" x14ac:dyDescent="0.2"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2:20" x14ac:dyDescent="0.2"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2:20" x14ac:dyDescent="0.2"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2:20" x14ac:dyDescent="0.2"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2:20" x14ac:dyDescent="0.2"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2:20" x14ac:dyDescent="0.2"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2:20" x14ac:dyDescent="0.2"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2:20" x14ac:dyDescent="0.2"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2:20" x14ac:dyDescent="0.2"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2:20" x14ac:dyDescent="0.2"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2:20" x14ac:dyDescent="0.2"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2:20" x14ac:dyDescent="0.2"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2:20" x14ac:dyDescent="0.2"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2:20" x14ac:dyDescent="0.2"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2:20" x14ac:dyDescent="0.2"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2:20" x14ac:dyDescent="0.2"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2:20" x14ac:dyDescent="0.2"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2:20" x14ac:dyDescent="0.2"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2:20" x14ac:dyDescent="0.2"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2:20" x14ac:dyDescent="0.2"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2:20" x14ac:dyDescent="0.2"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2:20" x14ac:dyDescent="0.2"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2:20" x14ac:dyDescent="0.2"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2:20" x14ac:dyDescent="0.2"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2:20" x14ac:dyDescent="0.2"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2:20" x14ac:dyDescent="0.2"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2:20" x14ac:dyDescent="0.2"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2:20" x14ac:dyDescent="0.2"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2:20" x14ac:dyDescent="0.2"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2:20" x14ac:dyDescent="0.2"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2:20" x14ac:dyDescent="0.2"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2:20" x14ac:dyDescent="0.2"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2:20" x14ac:dyDescent="0.2"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2:20" x14ac:dyDescent="0.2"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2:20" x14ac:dyDescent="0.2"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2:20" x14ac:dyDescent="0.2"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2:20" x14ac:dyDescent="0.2"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2:20" x14ac:dyDescent="0.2"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2:20" x14ac:dyDescent="0.2"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2:20" x14ac:dyDescent="0.2"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2:20" x14ac:dyDescent="0.2"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2:20" x14ac:dyDescent="0.2"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2:20" x14ac:dyDescent="0.2"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2:20" x14ac:dyDescent="0.2"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2:20" x14ac:dyDescent="0.2"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2:20" x14ac:dyDescent="0.2"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2:20" x14ac:dyDescent="0.2"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2:20" x14ac:dyDescent="0.2"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2:20" x14ac:dyDescent="0.2"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2:20" x14ac:dyDescent="0.2"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2:20" x14ac:dyDescent="0.2"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2:20" x14ac:dyDescent="0.2"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2:20" x14ac:dyDescent="0.2"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2:20" x14ac:dyDescent="0.2"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2:20" x14ac:dyDescent="0.2"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2:20" x14ac:dyDescent="0.2"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2:20" x14ac:dyDescent="0.2"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2:20" x14ac:dyDescent="0.2"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2:20" x14ac:dyDescent="0.2"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2:20" x14ac:dyDescent="0.2"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2:20" x14ac:dyDescent="0.2"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2:20" x14ac:dyDescent="0.2"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2:20" x14ac:dyDescent="0.2"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2:20" x14ac:dyDescent="0.2"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2:20" x14ac:dyDescent="0.2"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2:20" x14ac:dyDescent="0.2"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2:20" x14ac:dyDescent="0.2"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2:20" x14ac:dyDescent="0.2"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2:20" x14ac:dyDescent="0.2"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2:20" x14ac:dyDescent="0.2"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2:20" x14ac:dyDescent="0.2"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2:20" x14ac:dyDescent="0.2"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2:20" x14ac:dyDescent="0.2"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2:20" x14ac:dyDescent="0.2"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2:20" x14ac:dyDescent="0.2"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2:20" x14ac:dyDescent="0.2"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2:20" x14ac:dyDescent="0.2"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2:20" x14ac:dyDescent="0.2"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2:20" x14ac:dyDescent="0.2"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2:20" x14ac:dyDescent="0.2"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2:20" x14ac:dyDescent="0.2"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2:20" x14ac:dyDescent="0.2"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2:20" x14ac:dyDescent="0.2"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2:20" x14ac:dyDescent="0.2"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2:20" x14ac:dyDescent="0.2"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2:20" x14ac:dyDescent="0.2"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2:20" x14ac:dyDescent="0.2"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2:20" x14ac:dyDescent="0.2"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2:20" x14ac:dyDescent="0.2"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2:20" x14ac:dyDescent="0.2"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2:20" x14ac:dyDescent="0.2"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2:20" x14ac:dyDescent="0.2"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2:20" x14ac:dyDescent="0.2"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2:20" x14ac:dyDescent="0.2"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2:20" x14ac:dyDescent="0.2"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2:20" x14ac:dyDescent="0.2"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2:20" x14ac:dyDescent="0.2"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2:20" x14ac:dyDescent="0.2"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2:20" x14ac:dyDescent="0.2"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2:20" x14ac:dyDescent="0.2"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2:20" x14ac:dyDescent="0.2"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2:20" x14ac:dyDescent="0.2"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2:20" x14ac:dyDescent="0.2"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2:20" x14ac:dyDescent="0.2"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2:20" x14ac:dyDescent="0.2"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2:20" x14ac:dyDescent="0.2"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2:20" x14ac:dyDescent="0.2"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2:20" x14ac:dyDescent="0.2"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2:20" x14ac:dyDescent="0.2"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2:20" x14ac:dyDescent="0.2"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2:20" x14ac:dyDescent="0.2"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2:20" x14ac:dyDescent="0.2"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2:20" x14ac:dyDescent="0.2"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2:20" x14ac:dyDescent="0.2"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2:20" x14ac:dyDescent="0.2"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2:20" x14ac:dyDescent="0.2"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2:20" x14ac:dyDescent="0.2"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2:20" x14ac:dyDescent="0.2"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2:20" x14ac:dyDescent="0.2"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2:20" x14ac:dyDescent="0.2"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2:20" x14ac:dyDescent="0.2"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2:20" x14ac:dyDescent="0.2"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2:20" x14ac:dyDescent="0.2"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2:20" x14ac:dyDescent="0.2"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2:20" x14ac:dyDescent="0.2"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2:20" x14ac:dyDescent="0.2"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2:20" x14ac:dyDescent="0.2"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2:20" x14ac:dyDescent="0.2"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2:20" x14ac:dyDescent="0.2"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2:20" x14ac:dyDescent="0.2"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2:20" x14ac:dyDescent="0.2"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2:20" x14ac:dyDescent="0.2"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2:20" x14ac:dyDescent="0.2"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2:20" x14ac:dyDescent="0.2"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2:20" x14ac:dyDescent="0.2"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2:20" x14ac:dyDescent="0.2"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2:20" x14ac:dyDescent="0.2"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2:20" x14ac:dyDescent="0.2"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2:20" x14ac:dyDescent="0.2"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2:20" x14ac:dyDescent="0.2"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2:20" x14ac:dyDescent="0.2"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2:20" x14ac:dyDescent="0.2"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2:20" x14ac:dyDescent="0.2"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2:20" x14ac:dyDescent="0.2"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2:20" x14ac:dyDescent="0.2"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2:20" x14ac:dyDescent="0.2"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2:20" x14ac:dyDescent="0.2"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2:20" x14ac:dyDescent="0.2"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2:20" x14ac:dyDescent="0.2"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2:20" x14ac:dyDescent="0.2"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2:20" x14ac:dyDescent="0.2"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2:20" x14ac:dyDescent="0.2"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2:20" x14ac:dyDescent="0.2"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2:20" x14ac:dyDescent="0.2"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2:20" x14ac:dyDescent="0.2"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2:20" x14ac:dyDescent="0.2"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2:20" x14ac:dyDescent="0.2"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2:20" x14ac:dyDescent="0.2"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2:20" x14ac:dyDescent="0.2"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2:20" x14ac:dyDescent="0.2"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2:20" x14ac:dyDescent="0.2"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2:20" x14ac:dyDescent="0.2"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2:20" x14ac:dyDescent="0.2"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2:20" x14ac:dyDescent="0.2"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2:20" x14ac:dyDescent="0.2"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2:20" x14ac:dyDescent="0.2"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2:20" x14ac:dyDescent="0.2"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2:20" x14ac:dyDescent="0.2"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2:20" x14ac:dyDescent="0.2"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2:20" x14ac:dyDescent="0.2"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2:20" x14ac:dyDescent="0.2"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2:20" x14ac:dyDescent="0.2"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2:20" x14ac:dyDescent="0.2"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2:20" x14ac:dyDescent="0.2"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2:20" x14ac:dyDescent="0.2"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2:20" x14ac:dyDescent="0.2"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2:20" x14ac:dyDescent="0.2"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2:20" x14ac:dyDescent="0.2"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2:20" x14ac:dyDescent="0.2"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2:20" x14ac:dyDescent="0.2"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2:20" x14ac:dyDescent="0.2"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2:20" x14ac:dyDescent="0.2"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2:20" x14ac:dyDescent="0.2"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2:20" x14ac:dyDescent="0.2"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2:20" x14ac:dyDescent="0.2"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2:20" x14ac:dyDescent="0.2"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2:20" x14ac:dyDescent="0.2"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2:20" x14ac:dyDescent="0.2"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2:20" x14ac:dyDescent="0.2"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2:20" x14ac:dyDescent="0.2"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2:20" x14ac:dyDescent="0.2"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2:20" x14ac:dyDescent="0.2"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2:20" x14ac:dyDescent="0.2"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2:20" x14ac:dyDescent="0.2"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2:20" x14ac:dyDescent="0.2"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2:20" x14ac:dyDescent="0.2"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2:20" x14ac:dyDescent="0.2"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2:20" x14ac:dyDescent="0.2"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2:20" x14ac:dyDescent="0.2"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2:20" x14ac:dyDescent="0.2"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2:20" x14ac:dyDescent="0.2"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2:20" x14ac:dyDescent="0.2"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2:20" x14ac:dyDescent="0.2"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2:20" x14ac:dyDescent="0.2"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2:20" x14ac:dyDescent="0.2"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2:20" x14ac:dyDescent="0.2"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2:20" x14ac:dyDescent="0.2"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2:20" x14ac:dyDescent="0.2"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2:20" x14ac:dyDescent="0.2"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2:20" x14ac:dyDescent="0.2"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2:20" x14ac:dyDescent="0.2"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2:20" x14ac:dyDescent="0.2"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2:20" x14ac:dyDescent="0.2"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2:20" x14ac:dyDescent="0.2"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2:20" x14ac:dyDescent="0.2"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2:20" x14ac:dyDescent="0.2"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2:20" x14ac:dyDescent="0.2"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2:20" x14ac:dyDescent="0.2"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2:20" x14ac:dyDescent="0.2"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2:20" x14ac:dyDescent="0.2"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2:20" x14ac:dyDescent="0.2"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2:20" x14ac:dyDescent="0.2"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2:20" x14ac:dyDescent="0.2"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2:20" x14ac:dyDescent="0.2"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2:20" x14ac:dyDescent="0.2"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2:20" x14ac:dyDescent="0.2"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2:20" x14ac:dyDescent="0.2"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2:20" x14ac:dyDescent="0.2"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2:20" x14ac:dyDescent="0.2"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2:20" x14ac:dyDescent="0.2"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2:20" x14ac:dyDescent="0.2"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2:20" x14ac:dyDescent="0.2"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2:20" x14ac:dyDescent="0.2"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2:20" x14ac:dyDescent="0.2"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2:20" x14ac:dyDescent="0.2"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2:20" x14ac:dyDescent="0.2"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2:20" x14ac:dyDescent="0.2"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2:20" x14ac:dyDescent="0.2"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2:20" x14ac:dyDescent="0.2"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2:20" x14ac:dyDescent="0.2"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2:20" x14ac:dyDescent="0.2"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2:20" x14ac:dyDescent="0.2"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2:20" x14ac:dyDescent="0.2"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2:20" x14ac:dyDescent="0.2"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2:20" x14ac:dyDescent="0.2"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2:20" x14ac:dyDescent="0.2"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2:20" x14ac:dyDescent="0.2"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2:20" x14ac:dyDescent="0.2"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2:20" x14ac:dyDescent="0.2"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2:20" x14ac:dyDescent="0.2"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2:20" x14ac:dyDescent="0.2"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2:20" x14ac:dyDescent="0.2"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2:20" x14ac:dyDescent="0.2"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2:20" x14ac:dyDescent="0.2"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2:20" x14ac:dyDescent="0.2"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2:20" x14ac:dyDescent="0.2"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2:20" x14ac:dyDescent="0.2"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2:20" x14ac:dyDescent="0.2"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2:20" x14ac:dyDescent="0.2"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2:20" x14ac:dyDescent="0.2"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2:20" x14ac:dyDescent="0.2"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2:20" x14ac:dyDescent="0.2"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2:20" x14ac:dyDescent="0.2"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2:20" x14ac:dyDescent="0.2"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2:20" x14ac:dyDescent="0.2"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2:20" x14ac:dyDescent="0.2"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2:20" x14ac:dyDescent="0.2"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2:20" x14ac:dyDescent="0.2"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2:20" x14ac:dyDescent="0.2"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2:20" x14ac:dyDescent="0.2"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2:20" x14ac:dyDescent="0.2"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2:20" x14ac:dyDescent="0.2"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2:20" x14ac:dyDescent="0.2"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2:20" x14ac:dyDescent="0.2"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2:20" x14ac:dyDescent="0.2"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2:20" x14ac:dyDescent="0.2"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2:20" x14ac:dyDescent="0.2"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2:20" x14ac:dyDescent="0.2"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2:20" x14ac:dyDescent="0.2"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2:20" x14ac:dyDescent="0.2"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2:20" x14ac:dyDescent="0.2"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2:20" x14ac:dyDescent="0.2"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2:20" x14ac:dyDescent="0.2"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2:20" x14ac:dyDescent="0.2"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2:20" x14ac:dyDescent="0.2"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2:20" x14ac:dyDescent="0.2"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2:20" x14ac:dyDescent="0.2"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2:20" x14ac:dyDescent="0.2"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2:20" x14ac:dyDescent="0.2"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2:20" x14ac:dyDescent="0.2"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2:20" x14ac:dyDescent="0.2"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2:20" x14ac:dyDescent="0.2"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2:20" x14ac:dyDescent="0.2"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2:20" x14ac:dyDescent="0.2"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2:20" x14ac:dyDescent="0.2"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2:20" x14ac:dyDescent="0.2"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2:20" x14ac:dyDescent="0.2"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2:20" x14ac:dyDescent="0.2"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2:20" x14ac:dyDescent="0.2"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2:20" x14ac:dyDescent="0.2"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2:20" x14ac:dyDescent="0.2"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2:20" x14ac:dyDescent="0.2"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2:20" x14ac:dyDescent="0.2"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2:20" x14ac:dyDescent="0.2"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2:20" x14ac:dyDescent="0.2"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2:20" x14ac:dyDescent="0.2"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2:20" x14ac:dyDescent="0.2"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2:20" x14ac:dyDescent="0.2"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2:20" x14ac:dyDescent="0.2"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2:20" x14ac:dyDescent="0.2"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2:20" x14ac:dyDescent="0.2"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2:20" x14ac:dyDescent="0.2"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2:20" x14ac:dyDescent="0.2"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2:20" x14ac:dyDescent="0.2"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2:20" x14ac:dyDescent="0.2"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2:20" x14ac:dyDescent="0.2"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2:20" x14ac:dyDescent="0.2"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2:20" x14ac:dyDescent="0.2"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2:20" x14ac:dyDescent="0.2"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2:20" x14ac:dyDescent="0.2"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2:20" x14ac:dyDescent="0.2"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2:20" x14ac:dyDescent="0.2"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2:20" x14ac:dyDescent="0.2"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2:20" x14ac:dyDescent="0.2"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2:20" x14ac:dyDescent="0.2"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2:20" x14ac:dyDescent="0.2"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2:20" x14ac:dyDescent="0.2"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2:20" x14ac:dyDescent="0.2"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2:20" x14ac:dyDescent="0.2"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2:20" x14ac:dyDescent="0.2"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2:20" x14ac:dyDescent="0.2"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2:20" x14ac:dyDescent="0.2"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2:20" x14ac:dyDescent="0.2"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2:20" x14ac:dyDescent="0.2"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2:20" x14ac:dyDescent="0.2"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2:20" x14ac:dyDescent="0.2"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2:20" x14ac:dyDescent="0.2"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2:20" x14ac:dyDescent="0.2"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2:20" x14ac:dyDescent="0.2"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2:20" x14ac:dyDescent="0.2"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2:20" x14ac:dyDescent="0.2"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2:20" x14ac:dyDescent="0.2"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2:20" x14ac:dyDescent="0.2"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2:20" x14ac:dyDescent="0.2"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2:20" x14ac:dyDescent="0.2"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2:20" x14ac:dyDescent="0.2"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2:20" x14ac:dyDescent="0.2"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2:20" x14ac:dyDescent="0.2"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2:20" x14ac:dyDescent="0.2"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2:20" x14ac:dyDescent="0.2"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2:20" x14ac:dyDescent="0.2"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2:20" x14ac:dyDescent="0.2"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2:20" x14ac:dyDescent="0.2"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2:20" x14ac:dyDescent="0.2"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2:20" x14ac:dyDescent="0.2"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2:20" x14ac:dyDescent="0.2"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2:20" x14ac:dyDescent="0.2"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2:20" x14ac:dyDescent="0.2"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2:20" x14ac:dyDescent="0.2"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2:20" x14ac:dyDescent="0.2"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2:20" x14ac:dyDescent="0.2"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2:20" x14ac:dyDescent="0.2"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2:20" x14ac:dyDescent="0.2"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2:20" x14ac:dyDescent="0.2"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2:20" x14ac:dyDescent="0.2"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2:20" x14ac:dyDescent="0.2"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2:20" x14ac:dyDescent="0.2"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2:20" x14ac:dyDescent="0.2"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2:20" x14ac:dyDescent="0.2"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2:20" x14ac:dyDescent="0.2"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2:20" x14ac:dyDescent="0.2"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2:20" x14ac:dyDescent="0.2"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2:20" x14ac:dyDescent="0.2"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2:20" x14ac:dyDescent="0.2"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2:20" x14ac:dyDescent="0.2"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2:20" x14ac:dyDescent="0.2"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2:20" x14ac:dyDescent="0.2"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2:20" x14ac:dyDescent="0.2"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2:20" x14ac:dyDescent="0.2"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2:20" x14ac:dyDescent="0.2"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2:20" x14ac:dyDescent="0.2"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2:20" x14ac:dyDescent="0.2"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2:20" x14ac:dyDescent="0.2"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2:20" x14ac:dyDescent="0.2"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2:20" x14ac:dyDescent="0.2"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  <row r="2009" spans="2:20" x14ac:dyDescent="0.2"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</row>
    <row r="2010" spans="2:20" x14ac:dyDescent="0.2"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</row>
    <row r="2011" spans="2:20" x14ac:dyDescent="0.2"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</row>
    <row r="2012" spans="2:20" x14ac:dyDescent="0.2"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</row>
    <row r="2013" spans="2:20" x14ac:dyDescent="0.2"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</row>
    <row r="2014" spans="2:20" x14ac:dyDescent="0.2"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</row>
    <row r="2015" spans="2:20" x14ac:dyDescent="0.2"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</row>
    <row r="2016" spans="2:20" x14ac:dyDescent="0.2"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</row>
    <row r="2017" spans="2:20" x14ac:dyDescent="0.2"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</row>
    <row r="2018" spans="2:20" x14ac:dyDescent="0.2"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</row>
    <row r="2019" spans="2:20" x14ac:dyDescent="0.2"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</row>
    <row r="2020" spans="2:20" x14ac:dyDescent="0.2"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</row>
    <row r="2021" spans="2:20" x14ac:dyDescent="0.2"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</row>
    <row r="2022" spans="2:20" x14ac:dyDescent="0.2"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</row>
    <row r="2023" spans="2:20" x14ac:dyDescent="0.2"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</row>
    <row r="2024" spans="2:20" x14ac:dyDescent="0.2"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</row>
    <row r="2025" spans="2:20" x14ac:dyDescent="0.2"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</row>
    <row r="2026" spans="2:20" x14ac:dyDescent="0.2"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</row>
    <row r="2027" spans="2:20" x14ac:dyDescent="0.2"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</row>
    <row r="2028" spans="2:20" x14ac:dyDescent="0.2"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</row>
    <row r="2029" spans="2:20" x14ac:dyDescent="0.2"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</row>
    <row r="2030" spans="2:20" x14ac:dyDescent="0.2"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</row>
    <row r="2031" spans="2:20" x14ac:dyDescent="0.2"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</row>
    <row r="2032" spans="2:20" x14ac:dyDescent="0.2"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</row>
    <row r="2033" spans="2:20" x14ac:dyDescent="0.2"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</row>
    <row r="2034" spans="2:20" x14ac:dyDescent="0.2"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</row>
    <row r="2035" spans="2:20" x14ac:dyDescent="0.2"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</row>
    <row r="2036" spans="2:20" x14ac:dyDescent="0.2"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</row>
    <row r="2037" spans="2:20" x14ac:dyDescent="0.2"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</row>
    <row r="2038" spans="2:20" x14ac:dyDescent="0.2"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</row>
    <row r="2039" spans="2:20" x14ac:dyDescent="0.2"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</row>
    <row r="2040" spans="2:20" x14ac:dyDescent="0.2"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</row>
    <row r="2041" spans="2:20" x14ac:dyDescent="0.2"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</row>
    <row r="2042" spans="2:20" x14ac:dyDescent="0.2"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</row>
    <row r="2043" spans="2:20" x14ac:dyDescent="0.2"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</row>
    <row r="2044" spans="2:20" x14ac:dyDescent="0.2"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</row>
    <row r="2045" spans="2:20" x14ac:dyDescent="0.2"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</row>
    <row r="2046" spans="2:20" x14ac:dyDescent="0.2"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</row>
    <row r="2047" spans="2:20" x14ac:dyDescent="0.2"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</row>
    <row r="2048" spans="2:20" x14ac:dyDescent="0.2"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</row>
    <row r="2049" spans="2:20" x14ac:dyDescent="0.2"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</row>
    <row r="2050" spans="2:20" x14ac:dyDescent="0.2"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</row>
    <row r="2051" spans="2:20" x14ac:dyDescent="0.2"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</row>
    <row r="2052" spans="2:20" x14ac:dyDescent="0.2"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</row>
    <row r="2053" spans="2:20" x14ac:dyDescent="0.2"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</row>
    <row r="2054" spans="2:20" x14ac:dyDescent="0.2"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</row>
    <row r="2055" spans="2:20" x14ac:dyDescent="0.2"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</row>
    <row r="2056" spans="2:20" x14ac:dyDescent="0.2"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</row>
    <row r="2057" spans="2:20" x14ac:dyDescent="0.2"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</row>
    <row r="2058" spans="2:20" x14ac:dyDescent="0.2"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</row>
    <row r="2059" spans="2:20" x14ac:dyDescent="0.2"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</row>
    <row r="2060" spans="2:20" x14ac:dyDescent="0.2"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</row>
    <row r="2061" spans="2:20" x14ac:dyDescent="0.2"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</row>
    <row r="2062" spans="2:20" x14ac:dyDescent="0.2"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</row>
    <row r="2063" spans="2:20" x14ac:dyDescent="0.2"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</row>
    <row r="2064" spans="2:20" x14ac:dyDescent="0.2"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</row>
    <row r="2065" spans="2:20" x14ac:dyDescent="0.2"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</row>
    <row r="2066" spans="2:20" x14ac:dyDescent="0.2"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</row>
    <row r="2067" spans="2:20" x14ac:dyDescent="0.2"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</row>
    <row r="2068" spans="2:20" x14ac:dyDescent="0.2"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</row>
    <row r="2069" spans="2:20" x14ac:dyDescent="0.2"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</row>
    <row r="2070" spans="2:20" x14ac:dyDescent="0.2"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</row>
    <row r="2071" spans="2:20" x14ac:dyDescent="0.2"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</row>
    <row r="2072" spans="2:20" x14ac:dyDescent="0.2"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</row>
    <row r="2073" spans="2:20" x14ac:dyDescent="0.2"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</row>
    <row r="2074" spans="2:20" x14ac:dyDescent="0.2"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</row>
    <row r="2075" spans="2:20" x14ac:dyDescent="0.2"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</row>
    <row r="2076" spans="2:20" x14ac:dyDescent="0.2"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</row>
    <row r="2077" spans="2:20" x14ac:dyDescent="0.2"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</row>
    <row r="2078" spans="2:20" x14ac:dyDescent="0.2"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</row>
    <row r="2079" spans="2:20" x14ac:dyDescent="0.2"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</row>
    <row r="2080" spans="2:20" x14ac:dyDescent="0.2"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</row>
    <row r="2081" spans="2:20" x14ac:dyDescent="0.2"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</row>
    <row r="2082" spans="2:20" x14ac:dyDescent="0.2"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</row>
    <row r="2083" spans="2:20" x14ac:dyDescent="0.2"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</row>
    <row r="2084" spans="2:20" x14ac:dyDescent="0.2"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</row>
    <row r="2085" spans="2:20" x14ac:dyDescent="0.2"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</row>
    <row r="2086" spans="2:20" x14ac:dyDescent="0.2"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</row>
    <row r="2087" spans="2:20" x14ac:dyDescent="0.2"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</row>
    <row r="2088" spans="2:20" x14ac:dyDescent="0.2"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</row>
    <row r="2089" spans="2:20" x14ac:dyDescent="0.2"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</row>
    <row r="2090" spans="2:20" x14ac:dyDescent="0.2"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</row>
    <row r="2091" spans="2:20" x14ac:dyDescent="0.2"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</row>
    <row r="2092" spans="2:20" x14ac:dyDescent="0.2"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</row>
    <row r="2093" spans="2:20" x14ac:dyDescent="0.2"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</row>
    <row r="2094" spans="2:20" x14ac:dyDescent="0.2"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</row>
    <row r="2095" spans="2:20" x14ac:dyDescent="0.2"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</row>
    <row r="2096" spans="2:20" x14ac:dyDescent="0.2"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</row>
    <row r="2097" spans="2:20" x14ac:dyDescent="0.2"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</row>
    <row r="2098" spans="2:20" x14ac:dyDescent="0.2"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</row>
    <row r="2099" spans="2:20" x14ac:dyDescent="0.2"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</row>
    <row r="2100" spans="2:20" x14ac:dyDescent="0.2"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</row>
    <row r="2101" spans="2:20" x14ac:dyDescent="0.2"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</row>
    <row r="2102" spans="2:20" x14ac:dyDescent="0.2"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</row>
    <row r="2103" spans="2:20" x14ac:dyDescent="0.2"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</row>
    <row r="2104" spans="2:20" x14ac:dyDescent="0.2"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</row>
    <row r="2105" spans="2:20" x14ac:dyDescent="0.2"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</row>
    <row r="2106" spans="2:20" x14ac:dyDescent="0.2"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</row>
    <row r="2107" spans="2:20" x14ac:dyDescent="0.2"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</row>
    <row r="2108" spans="2:20" x14ac:dyDescent="0.2"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</row>
    <row r="2109" spans="2:20" x14ac:dyDescent="0.2"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</row>
    <row r="2110" spans="2:20" x14ac:dyDescent="0.2"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</row>
    <row r="2111" spans="2:20" x14ac:dyDescent="0.2"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</row>
    <row r="2112" spans="2:20" x14ac:dyDescent="0.2"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</row>
    <row r="2113" spans="2:20" x14ac:dyDescent="0.2"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</row>
    <row r="2114" spans="2:20" x14ac:dyDescent="0.2"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</row>
    <row r="2115" spans="2:20" x14ac:dyDescent="0.2"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</row>
    <row r="2116" spans="2:20" x14ac:dyDescent="0.2"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</row>
    <row r="2117" spans="2:20" x14ac:dyDescent="0.2"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</row>
    <row r="2118" spans="2:20" x14ac:dyDescent="0.2"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</row>
    <row r="2119" spans="2:20" x14ac:dyDescent="0.2"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</row>
    <row r="2120" spans="2:20" x14ac:dyDescent="0.2"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</row>
    <row r="2121" spans="2:20" x14ac:dyDescent="0.2"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</row>
    <row r="2122" spans="2:20" x14ac:dyDescent="0.2"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</row>
    <row r="2123" spans="2:20" x14ac:dyDescent="0.2"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</row>
    <row r="2124" spans="2:20" x14ac:dyDescent="0.2"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</row>
    <row r="2125" spans="2:20" x14ac:dyDescent="0.2"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</row>
    <row r="2126" spans="2:20" x14ac:dyDescent="0.2"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</row>
    <row r="2127" spans="2:20" x14ac:dyDescent="0.2"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</row>
    <row r="2128" spans="2:20" x14ac:dyDescent="0.2"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</row>
    <row r="2129" spans="2:20" x14ac:dyDescent="0.2"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</row>
    <row r="2130" spans="2:20" x14ac:dyDescent="0.2"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</row>
    <row r="2131" spans="2:20" x14ac:dyDescent="0.2"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</row>
    <row r="2132" spans="2:20" x14ac:dyDescent="0.2"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</row>
    <row r="2133" spans="2:20" x14ac:dyDescent="0.2"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</row>
    <row r="2134" spans="2:20" x14ac:dyDescent="0.2"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</row>
    <row r="2135" spans="2:20" x14ac:dyDescent="0.2"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</row>
    <row r="2136" spans="2:20" x14ac:dyDescent="0.2"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</row>
    <row r="2137" spans="2:20" x14ac:dyDescent="0.2"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</row>
    <row r="2138" spans="2:20" x14ac:dyDescent="0.2"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</row>
    <row r="2139" spans="2:20" x14ac:dyDescent="0.2"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</row>
    <row r="2140" spans="2:20" x14ac:dyDescent="0.2"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</row>
    <row r="2141" spans="2:20" x14ac:dyDescent="0.2"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</row>
    <row r="2142" spans="2:20" x14ac:dyDescent="0.2"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</row>
    <row r="2143" spans="2:20" x14ac:dyDescent="0.2"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</row>
    <row r="2144" spans="2:20" x14ac:dyDescent="0.2"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</row>
    <row r="2145" spans="2:20" x14ac:dyDescent="0.2"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</row>
    <row r="2146" spans="2:20" x14ac:dyDescent="0.2"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</row>
    <row r="2147" spans="2:20" x14ac:dyDescent="0.2"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</row>
    <row r="2148" spans="2:20" x14ac:dyDescent="0.2"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</row>
    <row r="2149" spans="2:20" x14ac:dyDescent="0.2"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</row>
    <row r="2150" spans="2:20" x14ac:dyDescent="0.2"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</row>
    <row r="2151" spans="2:20" x14ac:dyDescent="0.2"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</row>
    <row r="2152" spans="2:20" x14ac:dyDescent="0.2"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</row>
    <row r="2153" spans="2:20" x14ac:dyDescent="0.2"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</row>
    <row r="2154" spans="2:20" x14ac:dyDescent="0.2"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</row>
    <row r="2155" spans="2:20" x14ac:dyDescent="0.2"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</row>
    <row r="2156" spans="2:20" x14ac:dyDescent="0.2"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</row>
    <row r="2157" spans="2:20" x14ac:dyDescent="0.2"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</row>
    <row r="2158" spans="2:20" x14ac:dyDescent="0.2"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</row>
    <row r="2159" spans="2:20" x14ac:dyDescent="0.2"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</row>
    <row r="2160" spans="2:20" x14ac:dyDescent="0.2"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</row>
    <row r="2161" spans="2:20" x14ac:dyDescent="0.2"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</row>
    <row r="2162" spans="2:20" x14ac:dyDescent="0.2"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</row>
    <row r="2163" spans="2:20" x14ac:dyDescent="0.2"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</row>
    <row r="2164" spans="2:20" x14ac:dyDescent="0.2"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</row>
    <row r="2165" spans="2:20" x14ac:dyDescent="0.2"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</row>
    <row r="2166" spans="2:20" x14ac:dyDescent="0.2"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</row>
    <row r="2167" spans="2:20" x14ac:dyDescent="0.2"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</row>
    <row r="2168" spans="2:20" x14ac:dyDescent="0.2"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</row>
    <row r="2169" spans="2:20" x14ac:dyDescent="0.2"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</row>
    <row r="2170" spans="2:20" x14ac:dyDescent="0.2"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</row>
    <row r="2171" spans="2:20" x14ac:dyDescent="0.2"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</row>
    <row r="2172" spans="2:20" x14ac:dyDescent="0.2"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</row>
    <row r="2173" spans="2:20" x14ac:dyDescent="0.2"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</row>
    <row r="2174" spans="2:20" x14ac:dyDescent="0.2"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</row>
    <row r="2175" spans="2:20" x14ac:dyDescent="0.2"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</row>
    <row r="2176" spans="2:20" x14ac:dyDescent="0.2"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</row>
    <row r="2177" spans="2:20" x14ac:dyDescent="0.2"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</row>
    <row r="2178" spans="2:20" x14ac:dyDescent="0.2"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</row>
    <row r="2179" spans="2:20" x14ac:dyDescent="0.2"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</row>
    <row r="2180" spans="2:20" x14ac:dyDescent="0.2"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</row>
    <row r="2181" spans="2:20" x14ac:dyDescent="0.2"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</row>
    <row r="2182" spans="2:20" x14ac:dyDescent="0.2"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</row>
    <row r="2183" spans="2:20" x14ac:dyDescent="0.2"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</row>
    <row r="2184" spans="2:20" x14ac:dyDescent="0.2"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</row>
    <row r="2185" spans="2:20" x14ac:dyDescent="0.2"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</row>
    <row r="2186" spans="2:20" x14ac:dyDescent="0.2"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</row>
    <row r="2187" spans="2:20" x14ac:dyDescent="0.2"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</row>
    <row r="2188" spans="2:20" x14ac:dyDescent="0.2"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</row>
    <row r="2189" spans="2:20" x14ac:dyDescent="0.2"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</row>
    <row r="2190" spans="2:20" x14ac:dyDescent="0.2"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</row>
    <row r="2191" spans="2:20" x14ac:dyDescent="0.2"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</row>
    <row r="2192" spans="2:20" x14ac:dyDescent="0.2"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</row>
    <row r="2193" spans="2:20" x14ac:dyDescent="0.2"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</row>
    <row r="2194" spans="2:20" x14ac:dyDescent="0.2"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</row>
    <row r="2195" spans="2:20" x14ac:dyDescent="0.2"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</row>
    <row r="2196" spans="2:20" x14ac:dyDescent="0.2"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</row>
    <row r="2197" spans="2:20" x14ac:dyDescent="0.2"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</row>
    <row r="2198" spans="2:20" x14ac:dyDescent="0.2"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</row>
    <row r="2199" spans="2:20" x14ac:dyDescent="0.2"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</row>
    <row r="2200" spans="2:20" x14ac:dyDescent="0.2"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</row>
    <row r="2201" spans="2:20" x14ac:dyDescent="0.2"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</row>
    <row r="2202" spans="2:20" x14ac:dyDescent="0.2"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</row>
    <row r="2203" spans="2:20" x14ac:dyDescent="0.2"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</row>
    <row r="2204" spans="2:20" x14ac:dyDescent="0.2"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</row>
    <row r="2205" spans="2:20" x14ac:dyDescent="0.2"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</row>
    <row r="2206" spans="2:20" x14ac:dyDescent="0.2"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</row>
    <row r="2207" spans="2:20" x14ac:dyDescent="0.2"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</row>
    <row r="2208" spans="2:20" x14ac:dyDescent="0.2"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</row>
    <row r="2209" spans="2:20" x14ac:dyDescent="0.2"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</row>
    <row r="2210" spans="2:20" x14ac:dyDescent="0.2"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</row>
    <row r="2211" spans="2:20" x14ac:dyDescent="0.2"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</row>
    <row r="2212" spans="2:20" x14ac:dyDescent="0.2"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</row>
    <row r="2213" spans="2:20" x14ac:dyDescent="0.2"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</row>
    <row r="2214" spans="2:20" x14ac:dyDescent="0.2"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</row>
    <row r="2215" spans="2:20" x14ac:dyDescent="0.2"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</row>
    <row r="2216" spans="2:20" x14ac:dyDescent="0.2"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</row>
    <row r="2217" spans="2:20" x14ac:dyDescent="0.2"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</row>
    <row r="2218" spans="2:20" x14ac:dyDescent="0.2"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</row>
    <row r="2219" spans="2:20" x14ac:dyDescent="0.2"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</row>
    <row r="2220" spans="2:20" x14ac:dyDescent="0.2"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</row>
    <row r="2221" spans="2:20" x14ac:dyDescent="0.2"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</row>
    <row r="2222" spans="2:20" x14ac:dyDescent="0.2"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</row>
    <row r="2223" spans="2:20" x14ac:dyDescent="0.2"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</row>
    <row r="2224" spans="2:20" x14ac:dyDescent="0.2"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</row>
    <row r="2225" spans="2:20" x14ac:dyDescent="0.2"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</row>
    <row r="2226" spans="2:20" x14ac:dyDescent="0.2"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</row>
    <row r="2227" spans="2:20" x14ac:dyDescent="0.2"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</row>
    <row r="2228" spans="2:20" x14ac:dyDescent="0.2"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</row>
    <row r="2229" spans="2:20" x14ac:dyDescent="0.2"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</row>
    <row r="2230" spans="2:20" x14ac:dyDescent="0.2"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</row>
    <row r="2231" spans="2:20" x14ac:dyDescent="0.2"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</row>
    <row r="2232" spans="2:20" x14ac:dyDescent="0.2"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</row>
    <row r="2233" spans="2:20" x14ac:dyDescent="0.2"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</row>
    <row r="2234" spans="2:20" x14ac:dyDescent="0.2"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</row>
    <row r="2235" spans="2:20" x14ac:dyDescent="0.2"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</row>
    <row r="2236" spans="2:20" x14ac:dyDescent="0.2"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</row>
    <row r="2237" spans="2:20" x14ac:dyDescent="0.2"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</row>
    <row r="2238" spans="2:20" x14ac:dyDescent="0.2"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</row>
    <row r="2239" spans="2:20" x14ac:dyDescent="0.2"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</row>
    <row r="2240" spans="2:20" x14ac:dyDescent="0.2"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</row>
    <row r="2241" spans="2:20" x14ac:dyDescent="0.2"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</row>
    <row r="2242" spans="2:20" x14ac:dyDescent="0.2"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</row>
    <row r="2243" spans="2:20" x14ac:dyDescent="0.2"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</row>
    <row r="2244" spans="2:20" x14ac:dyDescent="0.2"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</row>
    <row r="2245" spans="2:20" x14ac:dyDescent="0.2"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</row>
    <row r="2246" spans="2:20" x14ac:dyDescent="0.2"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</row>
    <row r="2247" spans="2:20" x14ac:dyDescent="0.2"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</row>
    <row r="2248" spans="2:20" x14ac:dyDescent="0.2"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</row>
    <row r="2249" spans="2:20" x14ac:dyDescent="0.2"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</row>
    <row r="2250" spans="2:20" x14ac:dyDescent="0.2"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</row>
    <row r="2251" spans="2:20" x14ac:dyDescent="0.2"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</row>
    <row r="2252" spans="2:20" x14ac:dyDescent="0.2"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</row>
    <row r="2253" spans="2:20" x14ac:dyDescent="0.2"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</row>
    <row r="2254" spans="2:20" x14ac:dyDescent="0.2"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</row>
    <row r="2255" spans="2:20" x14ac:dyDescent="0.2"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</row>
    <row r="2256" spans="2:20" x14ac:dyDescent="0.2"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</row>
    <row r="2257" spans="2:20" x14ac:dyDescent="0.2"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</row>
    <row r="2258" spans="2:20" x14ac:dyDescent="0.2"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</row>
    <row r="2259" spans="2:20" x14ac:dyDescent="0.2"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</row>
    <row r="2260" spans="2:20" x14ac:dyDescent="0.2"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</row>
    <row r="2261" spans="2:20" x14ac:dyDescent="0.2"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</row>
    <row r="2262" spans="2:20" x14ac:dyDescent="0.2"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</row>
    <row r="2263" spans="2:20" x14ac:dyDescent="0.2"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</row>
    <row r="2264" spans="2:20" x14ac:dyDescent="0.2"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</row>
    <row r="2265" spans="2:20" x14ac:dyDescent="0.2"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</row>
    <row r="2266" spans="2:20" x14ac:dyDescent="0.2"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</row>
    <row r="2267" spans="2:20" x14ac:dyDescent="0.2"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</row>
    <row r="2268" spans="2:20" x14ac:dyDescent="0.2"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</row>
    <row r="2269" spans="2:20" x14ac:dyDescent="0.2"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</row>
    <row r="2270" spans="2:20" x14ac:dyDescent="0.2"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</row>
    <row r="2271" spans="2:20" x14ac:dyDescent="0.2"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</row>
    <row r="2272" spans="2:20" x14ac:dyDescent="0.2"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</row>
    <row r="2273" spans="2:20" x14ac:dyDescent="0.2"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</row>
    <row r="2274" spans="2:20" x14ac:dyDescent="0.2"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</row>
    <row r="2275" spans="2:20" x14ac:dyDescent="0.2"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</row>
    <row r="2276" spans="2:20" x14ac:dyDescent="0.2"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</row>
    <row r="2277" spans="2:20" x14ac:dyDescent="0.2"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</row>
    <row r="2278" spans="2:20" x14ac:dyDescent="0.2"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</row>
    <row r="2279" spans="2:20" x14ac:dyDescent="0.2"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</row>
    <row r="2280" spans="2:20" x14ac:dyDescent="0.2"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</row>
    <row r="2281" spans="2:20" x14ac:dyDescent="0.2"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</row>
    <row r="2282" spans="2:20" x14ac:dyDescent="0.2"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</row>
    <row r="2283" spans="2:20" x14ac:dyDescent="0.2"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</row>
    <row r="2284" spans="2:20" x14ac:dyDescent="0.2"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</row>
    <row r="2285" spans="2:20" x14ac:dyDescent="0.2"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</row>
    <row r="2286" spans="2:20" x14ac:dyDescent="0.2"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</row>
    <row r="2287" spans="2:20" x14ac:dyDescent="0.2"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</row>
    <row r="2288" spans="2:20" x14ac:dyDescent="0.2"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</row>
    <row r="2289" spans="2:20" x14ac:dyDescent="0.2"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</row>
    <row r="2290" spans="2:20" x14ac:dyDescent="0.2"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</row>
    <row r="2291" spans="2:20" x14ac:dyDescent="0.2"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</row>
    <row r="2292" spans="2:20" x14ac:dyDescent="0.2"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</row>
    <row r="2293" spans="2:20" x14ac:dyDescent="0.2"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</row>
    <row r="2294" spans="2:20" x14ac:dyDescent="0.2"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</row>
    <row r="2295" spans="2:20" x14ac:dyDescent="0.2"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</row>
    <row r="2296" spans="2:20" x14ac:dyDescent="0.2"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</row>
    <row r="2297" spans="2:20" x14ac:dyDescent="0.2"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</row>
    <row r="2298" spans="2:20" x14ac:dyDescent="0.2"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</row>
    <row r="2299" spans="2:20" x14ac:dyDescent="0.2"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</row>
    <row r="2300" spans="2:20" x14ac:dyDescent="0.2"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</row>
    <row r="2301" spans="2:20" x14ac:dyDescent="0.2"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</row>
    <row r="2302" spans="2:20" x14ac:dyDescent="0.2"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</row>
    <row r="2303" spans="2:20" x14ac:dyDescent="0.2"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</row>
    <row r="2304" spans="2:20" x14ac:dyDescent="0.2"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</row>
    <row r="2305" spans="2:20" x14ac:dyDescent="0.2"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</row>
    <row r="2306" spans="2:20" x14ac:dyDescent="0.2"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</row>
    <row r="2307" spans="2:20" x14ac:dyDescent="0.2"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</row>
    <row r="2308" spans="2:20" x14ac:dyDescent="0.2"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</row>
    <row r="2309" spans="2:20" x14ac:dyDescent="0.2"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</row>
    <row r="2310" spans="2:20" x14ac:dyDescent="0.2"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</row>
    <row r="2311" spans="2:20" x14ac:dyDescent="0.2"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</row>
    <row r="2312" spans="2:20" x14ac:dyDescent="0.2"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</row>
    <row r="2313" spans="2:20" x14ac:dyDescent="0.2"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</row>
    <row r="2314" spans="2:20" x14ac:dyDescent="0.2"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</row>
    <row r="2315" spans="2:20" x14ac:dyDescent="0.2"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</row>
    <row r="2316" spans="2:20" x14ac:dyDescent="0.2"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</row>
    <row r="2317" spans="2:20" x14ac:dyDescent="0.2"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</row>
    <row r="2318" spans="2:20" x14ac:dyDescent="0.2"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</row>
    <row r="2319" spans="2:20" x14ac:dyDescent="0.2"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</row>
    <row r="2320" spans="2:20" x14ac:dyDescent="0.2"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</row>
    <row r="2321" spans="2:20" x14ac:dyDescent="0.2"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</row>
    <row r="2322" spans="2:20" x14ac:dyDescent="0.2"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</row>
    <row r="2323" spans="2:20" x14ac:dyDescent="0.2"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</row>
    <row r="2324" spans="2:20" x14ac:dyDescent="0.2"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</row>
    <row r="2325" spans="2:20" x14ac:dyDescent="0.2"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</row>
    <row r="2326" spans="2:20" x14ac:dyDescent="0.2"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</row>
    <row r="2327" spans="2:20" x14ac:dyDescent="0.2"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</row>
    <row r="2328" spans="2:20" x14ac:dyDescent="0.2"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</row>
    <row r="2329" spans="2:20" x14ac:dyDescent="0.2"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</row>
    <row r="2330" spans="2:20" x14ac:dyDescent="0.2"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</row>
    <row r="2331" spans="2:20" x14ac:dyDescent="0.2"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</row>
    <row r="2332" spans="2:20" x14ac:dyDescent="0.2"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</row>
    <row r="2333" spans="2:20" x14ac:dyDescent="0.2"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</row>
    <row r="2334" spans="2:20" x14ac:dyDescent="0.2"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</row>
    <row r="2335" spans="2:20" x14ac:dyDescent="0.2"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</row>
    <row r="2336" spans="2:20" x14ac:dyDescent="0.2"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</row>
    <row r="2337" spans="2:20" x14ac:dyDescent="0.2"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</row>
    <row r="2338" spans="2:20" x14ac:dyDescent="0.2"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</row>
    <row r="2339" spans="2:20" x14ac:dyDescent="0.2"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</row>
    <row r="2340" spans="2:20" x14ac:dyDescent="0.2"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</row>
    <row r="2341" spans="2:20" x14ac:dyDescent="0.2"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</row>
    <row r="2342" spans="2:20" x14ac:dyDescent="0.2"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</row>
    <row r="2343" spans="2:20" x14ac:dyDescent="0.2"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</row>
    <row r="2344" spans="2:20" x14ac:dyDescent="0.2"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</row>
    <row r="2345" spans="2:20" x14ac:dyDescent="0.2"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</row>
    <row r="2346" spans="2:20" x14ac:dyDescent="0.2"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</row>
    <row r="2347" spans="2:20" x14ac:dyDescent="0.2"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</row>
    <row r="2348" spans="2:20" x14ac:dyDescent="0.2"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</row>
    <row r="2349" spans="2:20" x14ac:dyDescent="0.2"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</row>
    <row r="2350" spans="2:20" x14ac:dyDescent="0.2"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</row>
    <row r="2351" spans="2:20" x14ac:dyDescent="0.2"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</row>
    <row r="2352" spans="2:20" x14ac:dyDescent="0.2"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</row>
    <row r="2353" spans="2:20" x14ac:dyDescent="0.2"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</row>
    <row r="2354" spans="2:20" x14ac:dyDescent="0.2"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</row>
    <row r="2355" spans="2:20" x14ac:dyDescent="0.2"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</row>
    <row r="2356" spans="2:20" x14ac:dyDescent="0.2"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</row>
    <row r="2357" spans="2:20" x14ac:dyDescent="0.2"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</row>
    <row r="2358" spans="2:20" x14ac:dyDescent="0.2"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</row>
    <row r="2359" spans="2:20" x14ac:dyDescent="0.2"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</row>
    <row r="2360" spans="2:20" x14ac:dyDescent="0.2"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</row>
    <row r="2361" spans="2:20" x14ac:dyDescent="0.2"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</row>
    <row r="2362" spans="2:20" x14ac:dyDescent="0.2"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</row>
    <row r="2363" spans="2:20" x14ac:dyDescent="0.2"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</row>
    <row r="2364" spans="2:20" x14ac:dyDescent="0.2"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</row>
    <row r="2365" spans="2:20" x14ac:dyDescent="0.2"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</row>
    <row r="2366" spans="2:20" x14ac:dyDescent="0.2"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</row>
    <row r="2367" spans="2:20" x14ac:dyDescent="0.2"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</row>
    <row r="2368" spans="2:20" x14ac:dyDescent="0.2"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</row>
    <row r="2369" spans="2:20" x14ac:dyDescent="0.2"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</row>
    <row r="2370" spans="2:20" x14ac:dyDescent="0.2"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</row>
    <row r="2371" spans="2:20" x14ac:dyDescent="0.2"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</row>
    <row r="2372" spans="2:20" x14ac:dyDescent="0.2"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</row>
    <row r="2373" spans="2:20" x14ac:dyDescent="0.2"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</row>
    <row r="2374" spans="2:20" x14ac:dyDescent="0.2"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</row>
    <row r="2375" spans="2:20" x14ac:dyDescent="0.2"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</row>
    <row r="2376" spans="2:20" x14ac:dyDescent="0.2"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</row>
    <row r="2377" spans="2:20" x14ac:dyDescent="0.2"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</row>
    <row r="2378" spans="2:20" x14ac:dyDescent="0.2"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</row>
    <row r="2379" spans="2:20" x14ac:dyDescent="0.2"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</row>
    <row r="2380" spans="2:20" x14ac:dyDescent="0.2"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</row>
    <row r="2381" spans="2:20" x14ac:dyDescent="0.2"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</row>
    <row r="2382" spans="2:20" x14ac:dyDescent="0.2"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</row>
    <row r="2383" spans="2:20" x14ac:dyDescent="0.2"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</row>
    <row r="2384" spans="2:20" x14ac:dyDescent="0.2"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</row>
    <row r="2385" spans="2:20" x14ac:dyDescent="0.2"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</row>
    <row r="2386" spans="2:20" x14ac:dyDescent="0.2"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</row>
    <row r="2387" spans="2:20" x14ac:dyDescent="0.2"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</row>
    <row r="2388" spans="2:20" x14ac:dyDescent="0.2"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</row>
    <row r="2389" spans="2:20" x14ac:dyDescent="0.2"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</row>
    <row r="2390" spans="2:20" x14ac:dyDescent="0.2"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</row>
    <row r="2391" spans="2:20" x14ac:dyDescent="0.2"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</row>
    <row r="2392" spans="2:20" x14ac:dyDescent="0.2"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</row>
    <row r="2393" spans="2:20" x14ac:dyDescent="0.2"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</row>
    <row r="2394" spans="2:20" x14ac:dyDescent="0.2"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</row>
    <row r="2395" spans="2:20" x14ac:dyDescent="0.2"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</row>
    <row r="2396" spans="2:20" x14ac:dyDescent="0.2"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</row>
    <row r="2397" spans="2:20" x14ac:dyDescent="0.2"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</row>
    <row r="2398" spans="2:20" x14ac:dyDescent="0.2"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</row>
    <row r="2399" spans="2:20" x14ac:dyDescent="0.2"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</row>
    <row r="2400" spans="2:20" x14ac:dyDescent="0.2"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</row>
    <row r="2401" spans="2:20" x14ac:dyDescent="0.2"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</row>
    <row r="2402" spans="2:20" x14ac:dyDescent="0.2"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</row>
    <row r="2403" spans="2:20" x14ac:dyDescent="0.2"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</row>
    <row r="2404" spans="2:20" x14ac:dyDescent="0.2"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</row>
    <row r="2405" spans="2:20" x14ac:dyDescent="0.2"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</row>
    <row r="2406" spans="2:20" x14ac:dyDescent="0.2"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</row>
    <row r="2407" spans="2:20" x14ac:dyDescent="0.2"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</row>
    <row r="2408" spans="2:20" x14ac:dyDescent="0.2"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</row>
    <row r="2409" spans="2:20" x14ac:dyDescent="0.2"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</row>
    <row r="2410" spans="2:20" x14ac:dyDescent="0.2"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</row>
    <row r="2411" spans="2:20" x14ac:dyDescent="0.2"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</row>
    <row r="2412" spans="2:20" x14ac:dyDescent="0.2"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</row>
    <row r="2413" spans="2:20" x14ac:dyDescent="0.2"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</row>
    <row r="2414" spans="2:20" x14ac:dyDescent="0.2"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</row>
    <row r="2415" spans="2:20" x14ac:dyDescent="0.2"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</row>
    <row r="2416" spans="2:20" x14ac:dyDescent="0.2"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</row>
    <row r="2417" spans="2:20" x14ac:dyDescent="0.2"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</row>
    <row r="2418" spans="2:20" x14ac:dyDescent="0.2"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</row>
    <row r="2419" spans="2:20" x14ac:dyDescent="0.2"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</row>
    <row r="2420" spans="2:20" x14ac:dyDescent="0.2"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</row>
    <row r="2421" spans="2:20" x14ac:dyDescent="0.2"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</row>
    <row r="2422" spans="2:20" x14ac:dyDescent="0.2"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</row>
    <row r="2423" spans="2:20" x14ac:dyDescent="0.2"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</row>
    <row r="2424" spans="2:20" x14ac:dyDescent="0.2"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</row>
    <row r="2425" spans="2:20" x14ac:dyDescent="0.2"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</row>
    <row r="2426" spans="2:20" x14ac:dyDescent="0.2"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</row>
    <row r="2427" spans="2:20" x14ac:dyDescent="0.2"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</row>
    <row r="2428" spans="2:20" x14ac:dyDescent="0.2"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</row>
    <row r="2429" spans="2:20" x14ac:dyDescent="0.2"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</row>
    <row r="2430" spans="2:20" x14ac:dyDescent="0.2"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</row>
    <row r="2431" spans="2:20" x14ac:dyDescent="0.2"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</row>
    <row r="2432" spans="2:20" x14ac:dyDescent="0.2"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</row>
    <row r="2433" spans="2:20" x14ac:dyDescent="0.2"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</row>
    <row r="2434" spans="2:20" x14ac:dyDescent="0.2"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</row>
    <row r="2435" spans="2:20" x14ac:dyDescent="0.2"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</row>
    <row r="2436" spans="2:20" x14ac:dyDescent="0.2"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</row>
    <row r="2437" spans="2:20" x14ac:dyDescent="0.2"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</row>
    <row r="2438" spans="2:20" x14ac:dyDescent="0.2"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</row>
    <row r="2439" spans="2:20" x14ac:dyDescent="0.2"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</row>
    <row r="2440" spans="2:20" x14ac:dyDescent="0.2"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</row>
    <row r="2441" spans="2:20" x14ac:dyDescent="0.2"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</row>
    <row r="2442" spans="2:20" x14ac:dyDescent="0.2"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</row>
    <row r="2443" spans="2:20" x14ac:dyDescent="0.2"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</row>
    <row r="2444" spans="2:20" x14ac:dyDescent="0.2"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</row>
    <row r="2445" spans="2:20" x14ac:dyDescent="0.2"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</row>
    <row r="2446" spans="2:20" x14ac:dyDescent="0.2"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</row>
  </sheetData>
  <mergeCells count="19">
    <mergeCell ref="A12:T12"/>
    <mergeCell ref="A16:T16"/>
    <mergeCell ref="H35:M35"/>
    <mergeCell ref="A37:E37"/>
    <mergeCell ref="H38:M38"/>
    <mergeCell ref="A8:T8"/>
    <mergeCell ref="A10:A11"/>
    <mergeCell ref="B10:B11"/>
    <mergeCell ref="D10:D11"/>
    <mergeCell ref="E10:G10"/>
    <mergeCell ref="H10:N10"/>
    <mergeCell ref="O10:Q10"/>
    <mergeCell ref="T10:T11"/>
    <mergeCell ref="A7:T7"/>
    <mergeCell ref="A1:T1"/>
    <mergeCell ref="A2:T2"/>
    <mergeCell ref="A3:T3"/>
    <mergeCell ref="A4:T4"/>
    <mergeCell ref="A5:T5"/>
  </mergeCells>
  <printOptions horizontalCentered="1"/>
  <pageMargins left="0.17" right="0.17" top="0.3" bottom="0.33" header="0.3" footer="0.3"/>
  <pageSetup paperSize="9" scale="50" fitToWidth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446"/>
  <sheetViews>
    <sheetView topLeftCell="A10" zoomScale="69" zoomScaleNormal="69" workbookViewId="0">
      <selection activeCell="C11" sqref="C11"/>
    </sheetView>
  </sheetViews>
  <sheetFormatPr defaultRowHeight="12.75" x14ac:dyDescent="0.2"/>
  <cols>
    <col min="1" max="1" width="31.42578125" style="3" customWidth="1"/>
    <col min="2" max="2" width="5" style="7" customWidth="1"/>
    <col min="3" max="3" width="6" style="7" customWidth="1"/>
    <col min="4" max="4" width="28" style="7" customWidth="1"/>
    <col min="5" max="5" width="12.42578125" style="7" customWidth="1"/>
    <col min="6" max="6" width="7.42578125" style="7" customWidth="1"/>
    <col min="7" max="7" width="9.42578125" style="7" customWidth="1"/>
    <col min="8" max="8" width="12.5703125" style="7" customWidth="1"/>
    <col min="9" max="9" width="10.28515625" style="7" customWidth="1"/>
    <col min="10" max="10" width="6.140625" style="7" customWidth="1"/>
    <col min="11" max="11" width="9.5703125" style="7" customWidth="1"/>
    <col min="12" max="12" width="12.42578125" style="7" customWidth="1"/>
    <col min="13" max="13" width="9.5703125" style="7" customWidth="1"/>
    <col min="14" max="14" width="9.7109375" style="7" customWidth="1"/>
    <col min="15" max="15" width="10.85546875" style="7" customWidth="1"/>
    <col min="16" max="16" width="10.5703125" style="7" customWidth="1"/>
    <col min="17" max="17" width="9.7109375" style="7" customWidth="1"/>
    <col min="18" max="18" width="12.28515625" style="7" customWidth="1"/>
    <col min="19" max="19" width="12.140625" style="7" customWidth="1"/>
    <col min="20" max="20" width="12" style="7" customWidth="1"/>
    <col min="21" max="16384" width="9.140625" style="3"/>
  </cols>
  <sheetData>
    <row r="1" spans="1:20" x14ac:dyDescent="0.2">
      <c r="A1" s="110" t="s">
        <v>11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</row>
    <row r="2" spans="1:20" x14ac:dyDescent="0.2">
      <c r="A2" s="110" t="s">
        <v>12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</row>
    <row r="3" spans="1:20" ht="15" customHeight="1" x14ac:dyDescent="0.2">
      <c r="A3" s="110" t="s">
        <v>4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</row>
    <row r="4" spans="1:20" x14ac:dyDescent="0.2">
      <c r="A4" s="110" t="s">
        <v>13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</row>
    <row r="5" spans="1:20" x14ac:dyDescent="0.2">
      <c r="A5" s="110" t="s">
        <v>34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</row>
    <row r="6" spans="1:20" ht="7.5" customHeight="1" x14ac:dyDescent="0.2">
      <c r="A6" s="52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ht="18.75" x14ac:dyDescent="0.2">
      <c r="A7" s="109" t="s">
        <v>20</v>
      </c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</row>
    <row r="8" spans="1:20" ht="15.75" customHeight="1" x14ac:dyDescent="0.2">
      <c r="A8" s="111" t="s">
        <v>31</v>
      </c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</row>
    <row r="9" spans="1:20" x14ac:dyDescent="0.2">
      <c r="A9" s="5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 ht="42.75" customHeight="1" x14ac:dyDescent="0.2">
      <c r="A10" s="112" t="s">
        <v>0</v>
      </c>
      <c r="B10" s="114" t="s">
        <v>82</v>
      </c>
      <c r="C10" s="56"/>
      <c r="D10" s="112" t="s">
        <v>5</v>
      </c>
      <c r="E10" s="118" t="s">
        <v>7</v>
      </c>
      <c r="F10" s="119"/>
      <c r="G10" s="120"/>
      <c r="H10" s="118" t="s">
        <v>2</v>
      </c>
      <c r="I10" s="119"/>
      <c r="J10" s="119"/>
      <c r="K10" s="119"/>
      <c r="L10" s="119"/>
      <c r="M10" s="119"/>
      <c r="N10" s="120"/>
      <c r="O10" s="118" t="s">
        <v>37</v>
      </c>
      <c r="P10" s="119"/>
      <c r="Q10" s="120"/>
      <c r="R10" s="51"/>
      <c r="S10" s="51"/>
      <c r="T10" s="121" t="s">
        <v>26</v>
      </c>
    </row>
    <row r="11" spans="1:20" ht="144" customHeight="1" x14ac:dyDescent="0.2">
      <c r="A11" s="113"/>
      <c r="B11" s="116"/>
      <c r="C11" s="57" t="s">
        <v>81</v>
      </c>
      <c r="D11" s="113"/>
      <c r="E11" s="54" t="s">
        <v>14</v>
      </c>
      <c r="F11" s="54" t="s">
        <v>18</v>
      </c>
      <c r="G11" s="54" t="s">
        <v>17</v>
      </c>
      <c r="H11" s="54" t="s">
        <v>16</v>
      </c>
      <c r="I11" s="54" t="s">
        <v>6</v>
      </c>
      <c r="J11" s="46" t="s">
        <v>38</v>
      </c>
      <c r="K11" s="64" t="s">
        <v>25</v>
      </c>
      <c r="L11" s="64" t="s">
        <v>24</v>
      </c>
      <c r="M11" s="64" t="s">
        <v>22</v>
      </c>
      <c r="N11" s="64" t="s">
        <v>28</v>
      </c>
      <c r="O11" s="65" t="s">
        <v>39</v>
      </c>
      <c r="P11" s="65" t="s">
        <v>40</v>
      </c>
      <c r="Q11" s="65" t="s">
        <v>41</v>
      </c>
      <c r="R11" s="45" t="s">
        <v>1</v>
      </c>
      <c r="S11" s="45" t="s">
        <v>27</v>
      </c>
      <c r="T11" s="122"/>
    </row>
    <row r="12" spans="1:20" ht="14.25" customHeight="1" x14ac:dyDescent="0.2">
      <c r="A12" s="130" t="s">
        <v>10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2"/>
    </row>
    <row r="13" spans="1:20" s="6" customFormat="1" ht="65.25" customHeight="1" x14ac:dyDescent="0.25">
      <c r="A13" s="36" t="s">
        <v>29</v>
      </c>
      <c r="B13" s="55" t="s">
        <v>59</v>
      </c>
      <c r="C13" s="55" t="s">
        <v>58</v>
      </c>
      <c r="D13" s="37" t="s">
        <v>57</v>
      </c>
      <c r="E13" s="37">
        <v>2073200</v>
      </c>
      <c r="F13" s="38">
        <v>0</v>
      </c>
      <c r="G13" s="37">
        <v>10000</v>
      </c>
      <c r="H13" s="37">
        <v>1420000</v>
      </c>
      <c r="I13" s="37">
        <v>0</v>
      </c>
      <c r="J13" s="37">
        <v>0</v>
      </c>
      <c r="K13" s="37">
        <v>20000</v>
      </c>
      <c r="L13" s="37">
        <v>33000</v>
      </c>
      <c r="M13" s="37">
        <v>3000</v>
      </c>
      <c r="N13" s="37">
        <v>0</v>
      </c>
      <c r="O13" s="37">
        <v>40000</v>
      </c>
      <c r="P13" s="37">
        <v>220000</v>
      </c>
      <c r="Q13" s="37">
        <v>5000</v>
      </c>
      <c r="R13" s="37">
        <f>SUM(E13:Q13)</f>
        <v>3824200</v>
      </c>
      <c r="S13" s="37">
        <f>R13/B13</f>
        <v>224952.9411764706</v>
      </c>
      <c r="T13" s="37"/>
    </row>
    <row r="14" spans="1:20" s="15" customFormat="1" ht="45" customHeight="1" x14ac:dyDescent="0.25">
      <c r="A14" s="36" t="s">
        <v>30</v>
      </c>
      <c r="B14" s="55" t="s">
        <v>61</v>
      </c>
      <c r="C14" s="55" t="s">
        <v>60</v>
      </c>
      <c r="D14" s="37" t="s">
        <v>56</v>
      </c>
      <c r="E14" s="37">
        <v>1652000</v>
      </c>
      <c r="F14" s="38">
        <v>0</v>
      </c>
      <c r="G14" s="37">
        <v>30100</v>
      </c>
      <c r="H14" s="37">
        <v>1338695.06</v>
      </c>
      <c r="I14" s="37">
        <v>0</v>
      </c>
      <c r="J14" s="37">
        <v>0</v>
      </c>
      <c r="K14" s="37">
        <v>17950</v>
      </c>
      <c r="L14" s="34">
        <v>57050</v>
      </c>
      <c r="M14" s="37">
        <v>2900</v>
      </c>
      <c r="N14" s="37">
        <v>19000</v>
      </c>
      <c r="O14" s="37">
        <v>40000</v>
      </c>
      <c r="P14" s="37">
        <v>200000</v>
      </c>
      <c r="Q14" s="37">
        <v>5000</v>
      </c>
      <c r="R14" s="37">
        <f>SUM(E14:Q14)</f>
        <v>3362695.06</v>
      </c>
      <c r="S14" s="37">
        <f>R14/B14</f>
        <v>30024.063035714287</v>
      </c>
      <c r="T14" s="37"/>
    </row>
    <row r="15" spans="1:20" s="15" customFormat="1" ht="15.75" customHeight="1" x14ac:dyDescent="0.25">
      <c r="A15" s="17" t="s">
        <v>19</v>
      </c>
      <c r="B15" s="2"/>
      <c r="C15" s="2"/>
      <c r="D15" s="2"/>
      <c r="E15" s="37">
        <f>SUM(E13:E14)</f>
        <v>3725200</v>
      </c>
      <c r="F15" s="37">
        <f t="shared" ref="F15:O15" si="0">SUM(F13:F14)</f>
        <v>0</v>
      </c>
      <c r="G15" s="37">
        <f t="shared" si="0"/>
        <v>40100</v>
      </c>
      <c r="H15" s="37">
        <f t="shared" si="0"/>
        <v>2758695.06</v>
      </c>
      <c r="I15" s="37">
        <f t="shared" si="0"/>
        <v>0</v>
      </c>
      <c r="J15" s="37">
        <f t="shared" si="0"/>
        <v>0</v>
      </c>
      <c r="K15" s="37">
        <f t="shared" si="0"/>
        <v>37950</v>
      </c>
      <c r="L15" s="37">
        <f t="shared" si="0"/>
        <v>90050</v>
      </c>
      <c r="M15" s="37">
        <f t="shared" si="0"/>
        <v>5900</v>
      </c>
      <c r="N15" s="37">
        <f t="shared" si="0"/>
        <v>19000</v>
      </c>
      <c r="O15" s="37">
        <f t="shared" si="0"/>
        <v>80000</v>
      </c>
      <c r="P15" s="37">
        <f>SUM(P13:P14)</f>
        <v>420000</v>
      </c>
      <c r="Q15" s="37">
        <f>SUM(Q13:Q14)</f>
        <v>10000</v>
      </c>
      <c r="R15" s="37">
        <f t="shared" ref="R15" si="1">SUM(R13:R14)</f>
        <v>7186895.0600000005</v>
      </c>
      <c r="S15" s="37"/>
      <c r="T15" s="37"/>
    </row>
    <row r="16" spans="1:20" s="53" customFormat="1" ht="13.5" customHeight="1" x14ac:dyDescent="0.2">
      <c r="A16" s="123" t="s">
        <v>42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5"/>
    </row>
    <row r="17" spans="1:20" s="6" customFormat="1" ht="54.75" customHeight="1" x14ac:dyDescent="0.25">
      <c r="A17" s="36" t="s">
        <v>29</v>
      </c>
      <c r="B17" s="55" t="s">
        <v>59</v>
      </c>
      <c r="C17" s="55" t="s">
        <v>62</v>
      </c>
      <c r="D17" s="37" t="s">
        <v>54</v>
      </c>
      <c r="E17" s="37">
        <v>2274374</v>
      </c>
      <c r="F17" s="38">
        <v>0</v>
      </c>
      <c r="G17" s="37">
        <v>12500</v>
      </c>
      <c r="H17" s="37">
        <v>1517000</v>
      </c>
      <c r="I17" s="37">
        <v>3000</v>
      </c>
      <c r="J17" s="37">
        <v>0</v>
      </c>
      <c r="K17" s="37">
        <v>40000</v>
      </c>
      <c r="L17" s="34">
        <v>91000</v>
      </c>
      <c r="M17" s="34">
        <v>36000</v>
      </c>
      <c r="N17" s="37">
        <v>50000</v>
      </c>
      <c r="O17" s="37">
        <v>55000</v>
      </c>
      <c r="P17" s="37">
        <v>248000</v>
      </c>
      <c r="Q17" s="37">
        <v>6000</v>
      </c>
      <c r="R17" s="37">
        <f>SUM(E17:Q17)</f>
        <v>4332874</v>
      </c>
      <c r="S17" s="37">
        <f>R17/B17</f>
        <v>254874.9411764706</v>
      </c>
      <c r="T17" s="37"/>
    </row>
    <row r="18" spans="1:20" s="6" customFormat="1" ht="41.25" customHeight="1" x14ac:dyDescent="0.25">
      <c r="A18" s="36" t="s">
        <v>51</v>
      </c>
      <c r="B18" s="55" t="s">
        <v>66</v>
      </c>
      <c r="C18" s="55" t="s">
        <v>63</v>
      </c>
      <c r="D18" s="37" t="s">
        <v>55</v>
      </c>
      <c r="E18" s="37">
        <v>1070284</v>
      </c>
      <c r="F18" s="38">
        <v>0</v>
      </c>
      <c r="G18" s="37">
        <v>7000</v>
      </c>
      <c r="H18" s="37">
        <v>713529</v>
      </c>
      <c r="I18" s="37">
        <v>2000</v>
      </c>
      <c r="J18" s="37">
        <v>0</v>
      </c>
      <c r="K18" s="37">
        <v>22000</v>
      </c>
      <c r="L18" s="34">
        <v>50000</v>
      </c>
      <c r="M18" s="34">
        <v>25000</v>
      </c>
      <c r="N18" s="37">
        <v>0</v>
      </c>
      <c r="O18" s="37">
        <v>25000</v>
      </c>
      <c r="P18" s="37">
        <v>100000</v>
      </c>
      <c r="Q18" s="37">
        <v>2000</v>
      </c>
      <c r="R18" s="37">
        <f>SUM(E18:Q18)</f>
        <v>2016813</v>
      </c>
      <c r="S18" s="37">
        <f>R18/B18</f>
        <v>22409.033333333333</v>
      </c>
      <c r="T18" s="37"/>
    </row>
    <row r="19" spans="1:20" s="6" customFormat="1" ht="40.5" customHeight="1" x14ac:dyDescent="0.25">
      <c r="A19" s="36" t="s">
        <v>47</v>
      </c>
      <c r="B19" s="55" t="s">
        <v>67</v>
      </c>
      <c r="C19" s="55" t="s">
        <v>64</v>
      </c>
      <c r="D19" s="37" t="s">
        <v>55</v>
      </c>
      <c r="E19" s="37">
        <f>SUM(E18*0.7)</f>
        <v>749198.79999999993</v>
      </c>
      <c r="F19" s="37">
        <f t="shared" ref="F19:J19" si="2">SUM(F18/2*0.7)</f>
        <v>0</v>
      </c>
      <c r="G19" s="37">
        <f>SUM(G22*0.5)</f>
        <v>9200</v>
      </c>
      <c r="H19" s="37">
        <f>SUM(H18*0.7)</f>
        <v>499470.3</v>
      </c>
      <c r="I19" s="37">
        <f t="shared" si="2"/>
        <v>700</v>
      </c>
      <c r="J19" s="37">
        <f t="shared" si="2"/>
        <v>0</v>
      </c>
      <c r="K19" s="37">
        <f>SUM(K18*0.7)</f>
        <v>15399.999999999998</v>
      </c>
      <c r="L19" s="34">
        <f>SUM(L18*0.7)</f>
        <v>35000</v>
      </c>
      <c r="M19" s="34">
        <f t="shared" ref="M19:Q19" si="3">SUM(M18*0.7)</f>
        <v>17500</v>
      </c>
      <c r="N19" s="37">
        <f t="shared" si="3"/>
        <v>0</v>
      </c>
      <c r="O19" s="37">
        <f t="shared" si="3"/>
        <v>17500</v>
      </c>
      <c r="P19" s="37">
        <f t="shared" si="3"/>
        <v>70000</v>
      </c>
      <c r="Q19" s="37">
        <f t="shared" si="3"/>
        <v>1400</v>
      </c>
      <c r="R19" s="37">
        <f>SUM(E19:Q19)</f>
        <v>1415369.0999999999</v>
      </c>
      <c r="S19" s="37">
        <f t="shared" ref="S19:S20" si="4">R19/B19</f>
        <v>70768.454999999987</v>
      </c>
      <c r="T19" s="37"/>
    </row>
    <row r="20" spans="1:20" s="6" customFormat="1" ht="40.5" customHeight="1" x14ac:dyDescent="0.25">
      <c r="A20" s="36" t="s">
        <v>48</v>
      </c>
      <c r="B20" s="55" t="s">
        <v>68</v>
      </c>
      <c r="C20" s="55" t="s">
        <v>65</v>
      </c>
      <c r="D20" s="37" t="s">
        <v>55</v>
      </c>
      <c r="E20" s="37">
        <f>SUM(E18*0.3)</f>
        <v>321085.2</v>
      </c>
      <c r="F20" s="37">
        <f t="shared" ref="F20:J20" si="5">SUM(F18/2*0.3)</f>
        <v>0</v>
      </c>
      <c r="G20" s="37">
        <f>SUM(G22*0.4)</f>
        <v>7360</v>
      </c>
      <c r="H20" s="37">
        <f>SUM(H18*0.3)</f>
        <v>214058.69999999998</v>
      </c>
      <c r="I20" s="37">
        <f t="shared" si="5"/>
        <v>300</v>
      </c>
      <c r="J20" s="37">
        <f t="shared" si="5"/>
        <v>0</v>
      </c>
      <c r="K20" s="37">
        <f>SUM(K18*0.3)</f>
        <v>6600</v>
      </c>
      <c r="L20" s="34">
        <f>SUM(L18*0.3)</f>
        <v>15000</v>
      </c>
      <c r="M20" s="34">
        <f t="shared" ref="M20:Q20" si="6">SUM(M18*0.3)</f>
        <v>7500</v>
      </c>
      <c r="N20" s="37">
        <f t="shared" si="6"/>
        <v>0</v>
      </c>
      <c r="O20" s="37">
        <f t="shared" si="6"/>
        <v>7500</v>
      </c>
      <c r="P20" s="37">
        <f t="shared" si="6"/>
        <v>30000</v>
      </c>
      <c r="Q20" s="37">
        <f t="shared" si="6"/>
        <v>600</v>
      </c>
      <c r="R20" s="37">
        <f>SUM(E20:Q20)</f>
        <v>610003.9</v>
      </c>
      <c r="S20" s="37">
        <f t="shared" si="4"/>
        <v>61000.39</v>
      </c>
      <c r="T20" s="37"/>
    </row>
    <row r="21" spans="1:20" s="6" customFormat="1" ht="23.25" customHeight="1" x14ac:dyDescent="0.25">
      <c r="A21" s="17" t="s">
        <v>97</v>
      </c>
      <c r="B21" s="2">
        <v>24</v>
      </c>
      <c r="C21" s="2">
        <v>2600</v>
      </c>
      <c r="D21" s="2"/>
      <c r="E21" s="37">
        <f>SUM(E17:E20)</f>
        <v>4414942</v>
      </c>
      <c r="F21" s="37">
        <f t="shared" ref="F21:N21" si="7">SUM(F17:F18)</f>
        <v>0</v>
      </c>
      <c r="G21" s="37">
        <f>SUM(G22*0.1)</f>
        <v>1840</v>
      </c>
      <c r="H21" s="37">
        <f>SUM(H17:H20)</f>
        <v>2944058</v>
      </c>
      <c r="I21" s="37">
        <f t="shared" si="7"/>
        <v>5000</v>
      </c>
      <c r="J21" s="37">
        <f t="shared" si="7"/>
        <v>0</v>
      </c>
      <c r="K21" s="37">
        <f>SUM(K20*1)</f>
        <v>6600</v>
      </c>
      <c r="L21" s="34">
        <f>SUM(L17:L20)</f>
        <v>191000</v>
      </c>
      <c r="M21" s="34">
        <f>SUM(M17:M20)</f>
        <v>86000</v>
      </c>
      <c r="N21" s="37">
        <f t="shared" si="7"/>
        <v>50000</v>
      </c>
      <c r="O21" s="37">
        <f>SUM(O17:O20)</f>
        <v>105000</v>
      </c>
      <c r="P21" s="37">
        <f>SUM(P17:P20)</f>
        <v>448000</v>
      </c>
      <c r="Q21" s="37">
        <f>SUM(Q17:Q20)</f>
        <v>10000</v>
      </c>
      <c r="R21" s="37">
        <f>SUM(E21:Q21)</f>
        <v>8262440</v>
      </c>
      <c r="S21" s="37"/>
      <c r="T21" s="37"/>
    </row>
    <row r="22" spans="1:20" ht="15" customHeight="1" x14ac:dyDescent="0.2">
      <c r="A22" s="91" t="s">
        <v>98</v>
      </c>
      <c r="B22" s="14"/>
      <c r="C22" s="14"/>
      <c r="D22" s="14"/>
      <c r="E22" s="14"/>
      <c r="F22" s="14"/>
      <c r="G22" s="14">
        <v>18400</v>
      </c>
      <c r="H22" s="14"/>
      <c r="I22" s="14">
        <v>3000</v>
      </c>
      <c r="J22" s="14">
        <v>2018</v>
      </c>
      <c r="K22" s="14">
        <f>SUM(K20*0)</f>
        <v>0</v>
      </c>
      <c r="L22" s="14"/>
      <c r="M22" s="14"/>
      <c r="N22" s="14"/>
      <c r="O22" s="14"/>
      <c r="P22" s="14"/>
      <c r="Q22" s="14"/>
      <c r="R22" s="14"/>
      <c r="S22" s="14"/>
      <c r="T22" s="14"/>
    </row>
    <row r="23" spans="1:20" ht="57.75" customHeight="1" x14ac:dyDescent="0.2">
      <c r="A23" s="90" t="s">
        <v>29</v>
      </c>
      <c r="B23" s="55" t="s">
        <v>73</v>
      </c>
      <c r="C23" s="55" t="s">
        <v>69</v>
      </c>
      <c r="D23" s="37" t="s">
        <v>54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f>R23/B23</f>
        <v>0</v>
      </c>
      <c r="T23" s="37"/>
    </row>
    <row r="24" spans="1:20" ht="39" customHeight="1" x14ac:dyDescent="0.2">
      <c r="A24" s="36" t="s">
        <v>51</v>
      </c>
      <c r="B24" s="55" t="s">
        <v>80</v>
      </c>
      <c r="C24" s="55" t="s">
        <v>70</v>
      </c>
      <c r="D24" s="37" t="s">
        <v>55</v>
      </c>
      <c r="E24" s="37">
        <v>1070284</v>
      </c>
      <c r="F24" s="38">
        <v>0</v>
      </c>
      <c r="G24" s="37">
        <v>7000</v>
      </c>
      <c r="H24" s="37">
        <v>713529</v>
      </c>
      <c r="I24" s="37">
        <v>0</v>
      </c>
      <c r="J24" s="37">
        <v>0</v>
      </c>
      <c r="K24" s="37">
        <v>22000</v>
      </c>
      <c r="L24" s="34">
        <v>50000</v>
      </c>
      <c r="M24" s="37">
        <v>25000</v>
      </c>
      <c r="N24" s="37">
        <v>0</v>
      </c>
      <c r="O24" s="37">
        <v>25000</v>
      </c>
      <c r="P24" s="37">
        <v>100000</v>
      </c>
      <c r="Q24" s="37">
        <v>2000</v>
      </c>
      <c r="R24" s="37">
        <f>SUM(E24:Q24)</f>
        <v>2014813</v>
      </c>
      <c r="S24" s="37">
        <f>R24/B24</f>
        <v>20148.13</v>
      </c>
      <c r="T24" s="37"/>
    </row>
    <row r="25" spans="1:20" ht="38.25" x14ac:dyDescent="0.2">
      <c r="A25" s="36" t="s">
        <v>47</v>
      </c>
      <c r="B25" s="55" t="s">
        <v>67</v>
      </c>
      <c r="C25" s="55" t="s">
        <v>71</v>
      </c>
      <c r="D25" s="37" t="s">
        <v>53</v>
      </c>
      <c r="E25" s="37">
        <f>SUM(E24*0.7)</f>
        <v>749198.79999999993</v>
      </c>
      <c r="F25" s="37">
        <f t="shared" ref="F25:G25" si="8">SUM(F24/2*0.7)</f>
        <v>0</v>
      </c>
      <c r="G25" s="37">
        <f t="shared" si="8"/>
        <v>2450</v>
      </c>
      <c r="H25" s="37">
        <f>SUM(H24*0.7)</f>
        <v>499470.3</v>
      </c>
      <c r="I25" s="37">
        <f t="shared" ref="I25" si="9">SUM(I24/2*0.7)</f>
        <v>0</v>
      </c>
      <c r="J25" s="37">
        <f t="shared" ref="J25" si="10">SUM(J24/2*0.7)</f>
        <v>0</v>
      </c>
      <c r="K25" s="37">
        <f>SUM(K24*0.7)</f>
        <v>15399.999999999998</v>
      </c>
      <c r="L25" s="37">
        <f>SUM(L24*0.7)</f>
        <v>35000</v>
      </c>
      <c r="M25" s="37">
        <f t="shared" ref="M25" si="11">SUM(M24*0.7)</f>
        <v>17500</v>
      </c>
      <c r="N25" s="37">
        <f t="shared" ref="N25" si="12">SUM(N24*0.7)</f>
        <v>0</v>
      </c>
      <c r="O25" s="37">
        <f t="shared" ref="O25" si="13">SUM(O24*0.7)</f>
        <v>17500</v>
      </c>
      <c r="P25" s="37">
        <f t="shared" ref="P25" si="14">SUM(P24*0.7)</f>
        <v>70000</v>
      </c>
      <c r="Q25" s="37">
        <f t="shared" ref="Q25" si="15">SUM(Q24*0.7)</f>
        <v>1400</v>
      </c>
      <c r="R25" s="37">
        <f>SUM(E25:Q25)</f>
        <v>1407919.0999999999</v>
      </c>
      <c r="S25" s="37">
        <f t="shared" ref="S25:S26" si="16">R25/B25</f>
        <v>70395.954999999987</v>
      </c>
      <c r="T25" s="37"/>
    </row>
    <row r="26" spans="1:20" ht="38.25" x14ac:dyDescent="0.2">
      <c r="A26" s="36" t="s">
        <v>48</v>
      </c>
      <c r="B26" s="55" t="s">
        <v>68</v>
      </c>
      <c r="C26" s="55" t="s">
        <v>72</v>
      </c>
      <c r="D26" s="37" t="s">
        <v>55</v>
      </c>
      <c r="E26" s="37">
        <f>SUM(E24*0.3)</f>
        <v>321085.2</v>
      </c>
      <c r="F26" s="37">
        <f t="shared" ref="F26:G26" si="17">SUM(F24/2*0.3)</f>
        <v>0</v>
      </c>
      <c r="G26" s="37">
        <f t="shared" si="17"/>
        <v>1050</v>
      </c>
      <c r="H26" s="37">
        <f>SUM(H24*0.3)</f>
        <v>214058.69999999998</v>
      </c>
      <c r="I26" s="37">
        <f t="shared" ref="I26:J26" si="18">SUM(I24/2*0.3)</f>
        <v>0</v>
      </c>
      <c r="J26" s="37">
        <f t="shared" si="18"/>
        <v>0</v>
      </c>
      <c r="K26" s="37">
        <f>SUM(K24*0.3)</f>
        <v>6600</v>
      </c>
      <c r="L26" s="37">
        <f>SUM(L24*0.3)</f>
        <v>15000</v>
      </c>
      <c r="M26" s="37">
        <f t="shared" ref="M26:Q26" si="19">SUM(M24*0.3)</f>
        <v>7500</v>
      </c>
      <c r="N26" s="37">
        <f t="shared" si="19"/>
        <v>0</v>
      </c>
      <c r="O26" s="37">
        <f t="shared" si="19"/>
        <v>7500</v>
      </c>
      <c r="P26" s="37">
        <f t="shared" si="19"/>
        <v>30000</v>
      </c>
      <c r="Q26" s="37">
        <f t="shared" si="19"/>
        <v>600</v>
      </c>
      <c r="R26" s="37">
        <f>SUM(E26:Q26)</f>
        <v>603393.9</v>
      </c>
      <c r="S26" s="37">
        <f t="shared" si="16"/>
        <v>60339.39</v>
      </c>
      <c r="T26" s="37"/>
    </row>
    <row r="27" spans="1:20" ht="18.75" customHeight="1" x14ac:dyDescent="0.2">
      <c r="A27" s="17" t="s">
        <v>19</v>
      </c>
      <c r="B27" s="2"/>
      <c r="C27" s="2"/>
      <c r="D27" s="2"/>
      <c r="E27" s="37">
        <f>SUM(E23:E26)</f>
        <v>2140568</v>
      </c>
      <c r="F27" s="37">
        <f t="shared" ref="F27" si="20">SUM(F23:F24)</f>
        <v>0</v>
      </c>
      <c r="G27" s="37">
        <f>SUM(G23:G26)</f>
        <v>10500</v>
      </c>
      <c r="H27" s="37">
        <f>SUM(H23:H26)</f>
        <v>1427058</v>
      </c>
      <c r="I27" s="37">
        <f t="shared" ref="I27:J27" si="21">SUM(I23:I24)</f>
        <v>0</v>
      </c>
      <c r="J27" s="37">
        <f t="shared" si="21"/>
        <v>0</v>
      </c>
      <c r="K27" s="37">
        <f>SUM(K23:K26)</f>
        <v>44000</v>
      </c>
      <c r="L27" s="37">
        <f>SUM(L23:L26)</f>
        <v>100000</v>
      </c>
      <c r="M27" s="37">
        <f>SUM(M23:M26)</f>
        <v>50000</v>
      </c>
      <c r="N27" s="37">
        <f t="shared" ref="N27" si="22">SUM(N23:N24)</f>
        <v>0</v>
      </c>
      <c r="O27" s="37">
        <f>SUM(O23:O26)</f>
        <v>50000</v>
      </c>
      <c r="P27" s="37">
        <f>SUM(P23:P26)</f>
        <v>200000</v>
      </c>
      <c r="Q27" s="37">
        <f>SUM(Q23:Q26)</f>
        <v>4000</v>
      </c>
      <c r="R27" s="37">
        <f>SUM(E27:Q27)</f>
        <v>4026126</v>
      </c>
      <c r="S27" s="37"/>
      <c r="T27" s="37"/>
    </row>
    <row r="28" spans="1:20" ht="14.2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48">
        <v>2019</v>
      </c>
      <c r="K28" s="14"/>
      <c r="L28" s="14"/>
      <c r="M28" s="14"/>
      <c r="N28" s="14"/>
      <c r="O28" s="14"/>
      <c r="P28" s="14"/>
      <c r="Q28" s="14"/>
      <c r="R28" s="14"/>
      <c r="S28" s="14"/>
      <c r="T28" s="14"/>
    </row>
    <row r="29" spans="1:20" ht="51" x14ac:dyDescent="0.2">
      <c r="A29" s="36" t="s">
        <v>29</v>
      </c>
      <c r="B29" s="55" t="s">
        <v>78</v>
      </c>
      <c r="C29" s="55" t="s">
        <v>74</v>
      </c>
      <c r="D29" s="37" t="s">
        <v>54</v>
      </c>
      <c r="E29" s="37">
        <v>2274374</v>
      </c>
      <c r="F29" s="38">
        <v>0</v>
      </c>
      <c r="G29" s="37">
        <v>12500</v>
      </c>
      <c r="H29" s="37">
        <v>1517000</v>
      </c>
      <c r="I29" s="37">
        <v>0</v>
      </c>
      <c r="J29" s="37">
        <v>0</v>
      </c>
      <c r="K29" s="37">
        <v>40000</v>
      </c>
      <c r="L29" s="37">
        <v>121000</v>
      </c>
      <c r="M29" s="37">
        <v>6000</v>
      </c>
      <c r="N29" s="37">
        <v>50000</v>
      </c>
      <c r="O29" s="37">
        <v>60000</v>
      </c>
      <c r="P29" s="37">
        <v>248000</v>
      </c>
      <c r="Q29" s="37">
        <v>6000</v>
      </c>
      <c r="R29" s="37">
        <f>SUM(E29:Q29)</f>
        <v>4334874</v>
      </c>
      <c r="S29" s="37">
        <f>R29/B29</f>
        <v>228151.26315789475</v>
      </c>
      <c r="T29" s="37"/>
    </row>
    <row r="30" spans="1:20" ht="37.5" customHeight="1" x14ac:dyDescent="0.2">
      <c r="A30" s="36" t="s">
        <v>51</v>
      </c>
      <c r="B30" s="55" t="s">
        <v>80</v>
      </c>
      <c r="C30" s="55" t="s">
        <v>75</v>
      </c>
      <c r="D30" s="37" t="s">
        <v>55</v>
      </c>
      <c r="E30" s="37">
        <v>1070284</v>
      </c>
      <c r="F30" s="38">
        <v>0</v>
      </c>
      <c r="G30" s="37">
        <v>7000</v>
      </c>
      <c r="H30" s="37">
        <v>713529</v>
      </c>
      <c r="I30" s="37">
        <v>0</v>
      </c>
      <c r="J30" s="37">
        <v>0</v>
      </c>
      <c r="K30" s="37">
        <v>22000</v>
      </c>
      <c r="L30" s="34">
        <v>50000</v>
      </c>
      <c r="M30" s="37">
        <v>25000</v>
      </c>
      <c r="N30" s="37">
        <v>0</v>
      </c>
      <c r="O30" s="37">
        <v>25000</v>
      </c>
      <c r="P30" s="37">
        <v>100000</v>
      </c>
      <c r="Q30" s="37">
        <v>2000</v>
      </c>
      <c r="R30" s="37">
        <f>SUM(E30:Q30)</f>
        <v>2014813</v>
      </c>
      <c r="S30" s="37">
        <f>R30/B30</f>
        <v>20148.13</v>
      </c>
      <c r="T30" s="37"/>
    </row>
    <row r="31" spans="1:20" ht="38.25" x14ac:dyDescent="0.2">
      <c r="A31" s="36" t="s">
        <v>47</v>
      </c>
      <c r="B31" s="55" t="s">
        <v>79</v>
      </c>
      <c r="C31" s="55" t="s">
        <v>76</v>
      </c>
      <c r="D31" s="37" t="s">
        <v>55</v>
      </c>
      <c r="E31" s="37">
        <f>SUM(E30*0.7)</f>
        <v>749198.79999999993</v>
      </c>
      <c r="F31" s="37">
        <f t="shared" ref="F31:G31" si="23">SUM(F30/2*0.7)</f>
        <v>0</v>
      </c>
      <c r="G31" s="37">
        <f t="shared" si="23"/>
        <v>2450</v>
      </c>
      <c r="H31" s="37">
        <f>SUM(H30*0.7)</f>
        <v>499470.3</v>
      </c>
      <c r="I31" s="37">
        <f t="shared" ref="I31" si="24">SUM(I30/2*0.7)</f>
        <v>0</v>
      </c>
      <c r="J31" s="37">
        <f t="shared" ref="J31" si="25">SUM(J30/2*0.7)</f>
        <v>0</v>
      </c>
      <c r="K31" s="37">
        <f>SUM(K30*0.7)</f>
        <v>15399.999999999998</v>
      </c>
      <c r="L31" s="37">
        <f>SUM(L30*0.7)</f>
        <v>35000</v>
      </c>
      <c r="M31" s="37">
        <f t="shared" ref="M31" si="26">SUM(M30*0.7)</f>
        <v>17500</v>
      </c>
      <c r="N31" s="37">
        <f t="shared" ref="N31" si="27">SUM(N30*0.7)</f>
        <v>0</v>
      </c>
      <c r="O31" s="37">
        <f t="shared" ref="O31" si="28">SUM(O30*0.7)</f>
        <v>17500</v>
      </c>
      <c r="P31" s="37">
        <f t="shared" ref="P31" si="29">SUM(P30*0.7)</f>
        <v>70000</v>
      </c>
      <c r="Q31" s="37">
        <f t="shared" ref="Q31" si="30">SUM(Q30*0.7)</f>
        <v>1400</v>
      </c>
      <c r="R31" s="37">
        <f>SUM(E31:Q31)</f>
        <v>1407919.0999999999</v>
      </c>
      <c r="S31" s="37">
        <f t="shared" ref="S31:S32" si="31">R31/B31</f>
        <v>46930.636666666665</v>
      </c>
      <c r="T31" s="37"/>
    </row>
    <row r="32" spans="1:20" ht="38.25" x14ac:dyDescent="0.2">
      <c r="A32" s="36" t="s">
        <v>48</v>
      </c>
      <c r="B32" s="55" t="s">
        <v>68</v>
      </c>
      <c r="C32" s="55" t="s">
        <v>77</v>
      </c>
      <c r="D32" s="37" t="s">
        <v>55</v>
      </c>
      <c r="E32" s="37">
        <f>SUM(E30*0.3)</f>
        <v>321085.2</v>
      </c>
      <c r="F32" s="37">
        <f t="shared" ref="F32:G32" si="32">SUM(F30/2*0.3)</f>
        <v>0</v>
      </c>
      <c r="G32" s="37">
        <f t="shared" si="32"/>
        <v>1050</v>
      </c>
      <c r="H32" s="37">
        <f>SUM(H30*0.3)</f>
        <v>214058.69999999998</v>
      </c>
      <c r="I32" s="37">
        <f t="shared" ref="I32:J32" si="33">SUM(I30/2*0.3)</f>
        <v>0</v>
      </c>
      <c r="J32" s="37">
        <f t="shared" si="33"/>
        <v>0</v>
      </c>
      <c r="K32" s="37">
        <f>SUM(K30*0.3)</f>
        <v>6600</v>
      </c>
      <c r="L32" s="37">
        <f>SUM(L30*0.3)</f>
        <v>15000</v>
      </c>
      <c r="M32" s="37">
        <f t="shared" ref="M32:Q32" si="34">SUM(M30*0.3)</f>
        <v>7500</v>
      </c>
      <c r="N32" s="37">
        <f t="shared" si="34"/>
        <v>0</v>
      </c>
      <c r="O32" s="37">
        <f t="shared" si="34"/>
        <v>7500</v>
      </c>
      <c r="P32" s="37">
        <f t="shared" si="34"/>
        <v>30000</v>
      </c>
      <c r="Q32" s="37">
        <f t="shared" si="34"/>
        <v>600</v>
      </c>
      <c r="R32" s="37">
        <f>SUM(E32:Q32)</f>
        <v>603393.9</v>
      </c>
      <c r="S32" s="37">
        <f t="shared" si="31"/>
        <v>60339.39</v>
      </c>
      <c r="T32" s="37"/>
    </row>
    <row r="33" spans="1:20" ht="15" customHeight="1" x14ac:dyDescent="0.2">
      <c r="A33" s="17" t="s">
        <v>19</v>
      </c>
      <c r="B33" s="2"/>
      <c r="C33" s="2"/>
      <c r="D33" s="2"/>
      <c r="E33" s="37">
        <f>SUM(E29:E32)</f>
        <v>4414942</v>
      </c>
      <c r="F33" s="37">
        <f t="shared" ref="F33" si="35">SUM(F29:F30)</f>
        <v>0</v>
      </c>
      <c r="G33" s="37">
        <f>SUM(G29:G32)</f>
        <v>23000</v>
      </c>
      <c r="H33" s="37">
        <f>SUM(H29:H32)</f>
        <v>2944058</v>
      </c>
      <c r="I33" s="37">
        <f t="shared" ref="I33:J33" si="36">SUM(I29:I30)</f>
        <v>0</v>
      </c>
      <c r="J33" s="37">
        <f t="shared" si="36"/>
        <v>0</v>
      </c>
      <c r="K33" s="37">
        <f>SUM(K29:K32)</f>
        <v>84000</v>
      </c>
      <c r="L33" s="37">
        <f>SUM(L29:L32)</f>
        <v>221000</v>
      </c>
      <c r="M33" s="37">
        <f>SUM(M29:M32)</f>
        <v>56000</v>
      </c>
      <c r="N33" s="37">
        <f t="shared" ref="N33" si="37">SUM(N29:N30)</f>
        <v>50000</v>
      </c>
      <c r="O33" s="37">
        <f>SUM(O29:O32)</f>
        <v>110000</v>
      </c>
      <c r="P33" s="37">
        <f>SUM(P29:P32)</f>
        <v>448000</v>
      </c>
      <c r="Q33" s="37">
        <f>SUM(Q29:Q32)</f>
        <v>10000</v>
      </c>
      <c r="R33" s="37">
        <f>SUM(R29:R32)</f>
        <v>8361000</v>
      </c>
      <c r="S33" s="37"/>
      <c r="T33" s="37"/>
    </row>
    <row r="34" spans="1:20" ht="15" customHeight="1" x14ac:dyDescent="0.2">
      <c r="A34" s="8"/>
      <c r="B34" s="9"/>
      <c r="C34" s="9"/>
      <c r="D34" s="9"/>
      <c r="E34" s="9"/>
      <c r="F34" s="9"/>
      <c r="G34" s="9"/>
      <c r="H34" s="10"/>
      <c r="I34" s="10"/>
      <c r="J34" s="10"/>
      <c r="K34" s="10"/>
      <c r="L34" s="10"/>
      <c r="M34" s="10"/>
      <c r="N34" s="10"/>
      <c r="O34" s="9"/>
      <c r="P34" s="9"/>
      <c r="Q34" s="9"/>
      <c r="R34" s="9"/>
      <c r="S34" s="9"/>
      <c r="T34" s="9"/>
    </row>
    <row r="35" spans="1:20" ht="12" customHeight="1" x14ac:dyDescent="0.25">
      <c r="A35" s="19"/>
      <c r="B35" s="20"/>
      <c r="C35" s="20"/>
      <c r="D35" s="20" t="s">
        <v>8</v>
      </c>
      <c r="E35" s="20"/>
      <c r="F35" s="20"/>
      <c r="G35" s="20"/>
      <c r="H35" s="129" t="s">
        <v>35</v>
      </c>
      <c r="I35" s="129"/>
      <c r="J35" s="129"/>
      <c r="K35" s="129"/>
      <c r="L35" s="129"/>
      <c r="M35" s="129"/>
      <c r="N35" s="49" t="s">
        <v>15</v>
      </c>
      <c r="O35" s="11"/>
      <c r="P35" s="11"/>
      <c r="Q35" s="11"/>
      <c r="R35" s="11"/>
      <c r="S35" s="11"/>
      <c r="T35" s="11"/>
    </row>
    <row r="36" spans="1:20" ht="3.75" hidden="1" customHeight="1" x14ac:dyDescent="0.25">
      <c r="A36" s="19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1"/>
      <c r="M36" s="20"/>
      <c r="N36" s="20"/>
      <c r="O36" s="11"/>
      <c r="P36" s="11"/>
      <c r="Q36" s="11"/>
      <c r="R36" s="11"/>
      <c r="S36" s="11"/>
      <c r="T36" s="11"/>
    </row>
    <row r="37" spans="1:20" ht="13.5" customHeight="1" x14ac:dyDescent="0.25">
      <c r="A37" s="129" t="s">
        <v>46</v>
      </c>
      <c r="B37" s="129"/>
      <c r="C37" s="129"/>
      <c r="D37" s="129"/>
      <c r="E37" s="129"/>
      <c r="F37" s="50"/>
      <c r="G37" s="20"/>
      <c r="H37" s="49"/>
      <c r="I37" s="50"/>
      <c r="J37" s="50"/>
      <c r="K37" s="50"/>
      <c r="L37" s="50"/>
      <c r="M37" s="50"/>
      <c r="N37" s="50"/>
      <c r="O37" s="12"/>
      <c r="P37" s="12"/>
      <c r="Q37" s="12"/>
      <c r="R37" s="12"/>
      <c r="S37" s="12"/>
      <c r="T37" s="12"/>
    </row>
    <row r="38" spans="1:20" ht="15" x14ac:dyDescent="0.25">
      <c r="A38" s="20"/>
      <c r="B38" s="20"/>
      <c r="C38" s="20"/>
      <c r="D38" s="20"/>
      <c r="E38" s="20"/>
      <c r="F38" s="20"/>
      <c r="G38" s="20"/>
      <c r="H38" s="129" t="s">
        <v>36</v>
      </c>
      <c r="I38" s="129"/>
      <c r="J38" s="129"/>
      <c r="K38" s="129"/>
      <c r="L38" s="129"/>
      <c r="M38" s="129"/>
      <c r="N38" s="49" t="s">
        <v>15</v>
      </c>
      <c r="O38" s="11"/>
      <c r="P38" s="11"/>
      <c r="Q38" s="11"/>
      <c r="R38" s="11"/>
      <c r="S38" s="11"/>
      <c r="T38" s="11"/>
    </row>
    <row r="39" spans="1:20" ht="15" x14ac:dyDescent="0.25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11"/>
      <c r="P39" s="11"/>
      <c r="Q39" s="11"/>
      <c r="R39" s="11"/>
      <c r="S39" s="11"/>
      <c r="T39" s="11"/>
    </row>
    <row r="40" spans="1:20" x14ac:dyDescent="0.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</row>
    <row r="41" spans="1:20" x14ac:dyDescent="0.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</row>
    <row r="42" spans="1:20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x14ac:dyDescent="0.2"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x14ac:dyDescent="0.2"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x14ac:dyDescent="0.2"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x14ac:dyDescent="0.2"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x14ac:dyDescent="0.2"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x14ac:dyDescent="0.2"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x14ac:dyDescent="0.2"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x14ac:dyDescent="0.2"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2:20" x14ac:dyDescent="0.2"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2:20" x14ac:dyDescent="0.2"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2:20" x14ac:dyDescent="0.2"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2:20" x14ac:dyDescent="0.2"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2:20" x14ac:dyDescent="0.2"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2:20" x14ac:dyDescent="0.2"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2:20" x14ac:dyDescent="0.2"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2:20" x14ac:dyDescent="0.2"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2:20" x14ac:dyDescent="0.2"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2:20" x14ac:dyDescent="0.2"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2:20" x14ac:dyDescent="0.2"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2:20" x14ac:dyDescent="0.2"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2:20" x14ac:dyDescent="0.2"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2:20" x14ac:dyDescent="0.2"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2:20" x14ac:dyDescent="0.2"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2:20" x14ac:dyDescent="0.2"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2:20" x14ac:dyDescent="0.2"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2:20" x14ac:dyDescent="0.2"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2:20" x14ac:dyDescent="0.2"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2:20" x14ac:dyDescent="0.2"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2:20" x14ac:dyDescent="0.2"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2:20" x14ac:dyDescent="0.2"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2:20" x14ac:dyDescent="0.2"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2:20" x14ac:dyDescent="0.2"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2:20" x14ac:dyDescent="0.2"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2:20" x14ac:dyDescent="0.2"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2:20" x14ac:dyDescent="0.2"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2:20" x14ac:dyDescent="0.2"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2:20" x14ac:dyDescent="0.2"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2:20" x14ac:dyDescent="0.2"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2:20" x14ac:dyDescent="0.2"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2:20" x14ac:dyDescent="0.2"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2:20" x14ac:dyDescent="0.2"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2:20" x14ac:dyDescent="0.2"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2:20" x14ac:dyDescent="0.2"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2:20" x14ac:dyDescent="0.2"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2:20" x14ac:dyDescent="0.2"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2:20" x14ac:dyDescent="0.2"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2:20" x14ac:dyDescent="0.2"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2:20" x14ac:dyDescent="0.2"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2:20" x14ac:dyDescent="0.2"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2:20" x14ac:dyDescent="0.2"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2:20" x14ac:dyDescent="0.2"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2:20" x14ac:dyDescent="0.2"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2:20" x14ac:dyDescent="0.2"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2:20" x14ac:dyDescent="0.2"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2:20" x14ac:dyDescent="0.2"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2:20" x14ac:dyDescent="0.2"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2:20" x14ac:dyDescent="0.2"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2:20" x14ac:dyDescent="0.2"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2:20" x14ac:dyDescent="0.2"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2:20" x14ac:dyDescent="0.2"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2:20" x14ac:dyDescent="0.2"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2:20" x14ac:dyDescent="0.2"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2:20" x14ac:dyDescent="0.2"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2:20" x14ac:dyDescent="0.2"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2:20" x14ac:dyDescent="0.2"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2:20" x14ac:dyDescent="0.2"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2:20" x14ac:dyDescent="0.2"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2:20" x14ac:dyDescent="0.2"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2:20" x14ac:dyDescent="0.2"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2:20" x14ac:dyDescent="0.2"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2:20" x14ac:dyDescent="0.2"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2:20" x14ac:dyDescent="0.2"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2:20" x14ac:dyDescent="0.2"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2:20" x14ac:dyDescent="0.2"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2:20" x14ac:dyDescent="0.2"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2:20" x14ac:dyDescent="0.2"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2:20" x14ac:dyDescent="0.2"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2:20" x14ac:dyDescent="0.2"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2:20" x14ac:dyDescent="0.2"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2:20" x14ac:dyDescent="0.2"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2:20" x14ac:dyDescent="0.2"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2:20" x14ac:dyDescent="0.2"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2:20" x14ac:dyDescent="0.2"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2:20" x14ac:dyDescent="0.2"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2:20" x14ac:dyDescent="0.2"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2:20" x14ac:dyDescent="0.2"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2:20" x14ac:dyDescent="0.2"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2:20" x14ac:dyDescent="0.2"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2:20" x14ac:dyDescent="0.2"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2:20" x14ac:dyDescent="0.2"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2:20" x14ac:dyDescent="0.2"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2:20" x14ac:dyDescent="0.2"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2:20" x14ac:dyDescent="0.2"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2:20" x14ac:dyDescent="0.2"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2:20" x14ac:dyDescent="0.2"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2:20" x14ac:dyDescent="0.2"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2:20" x14ac:dyDescent="0.2"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2:20" x14ac:dyDescent="0.2"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2:20" x14ac:dyDescent="0.2"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2:20" x14ac:dyDescent="0.2"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2:20" x14ac:dyDescent="0.2"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2:20" x14ac:dyDescent="0.2"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2:20" x14ac:dyDescent="0.2"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2:20" x14ac:dyDescent="0.2"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2:20" x14ac:dyDescent="0.2"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2:20" x14ac:dyDescent="0.2"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2:20" x14ac:dyDescent="0.2"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2:20" x14ac:dyDescent="0.2"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2:20" x14ac:dyDescent="0.2"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2:20" x14ac:dyDescent="0.2"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2:20" x14ac:dyDescent="0.2"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2:20" x14ac:dyDescent="0.2"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2:20" x14ac:dyDescent="0.2"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2:20" x14ac:dyDescent="0.2"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2:20" x14ac:dyDescent="0.2"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2:20" x14ac:dyDescent="0.2"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2:20" x14ac:dyDescent="0.2"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2:20" x14ac:dyDescent="0.2"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2:20" x14ac:dyDescent="0.2"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2:20" x14ac:dyDescent="0.2"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2:20" x14ac:dyDescent="0.2"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2:20" x14ac:dyDescent="0.2"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2:20" x14ac:dyDescent="0.2"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2:20" x14ac:dyDescent="0.2"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2:20" x14ac:dyDescent="0.2"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2:20" x14ac:dyDescent="0.2"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2:20" x14ac:dyDescent="0.2"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2:20" x14ac:dyDescent="0.2"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2:20" x14ac:dyDescent="0.2"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2:20" x14ac:dyDescent="0.2"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2:20" x14ac:dyDescent="0.2"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2:20" x14ac:dyDescent="0.2"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2:20" x14ac:dyDescent="0.2"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2:20" x14ac:dyDescent="0.2"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2:20" x14ac:dyDescent="0.2"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2:20" x14ac:dyDescent="0.2"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2:20" x14ac:dyDescent="0.2"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2:20" x14ac:dyDescent="0.2"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2:20" x14ac:dyDescent="0.2"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2:20" x14ac:dyDescent="0.2"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2:20" x14ac:dyDescent="0.2"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2:20" x14ac:dyDescent="0.2"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2:20" x14ac:dyDescent="0.2"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2:20" x14ac:dyDescent="0.2"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2:20" x14ac:dyDescent="0.2"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2:20" x14ac:dyDescent="0.2"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2:20" x14ac:dyDescent="0.2"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2:20" x14ac:dyDescent="0.2"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2:20" x14ac:dyDescent="0.2"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2:20" x14ac:dyDescent="0.2"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2:20" x14ac:dyDescent="0.2"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2:20" x14ac:dyDescent="0.2"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2:20" x14ac:dyDescent="0.2"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2:20" x14ac:dyDescent="0.2"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2:20" x14ac:dyDescent="0.2"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2:20" x14ac:dyDescent="0.2"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2:20" x14ac:dyDescent="0.2"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2:20" x14ac:dyDescent="0.2"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2:20" x14ac:dyDescent="0.2"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2:20" x14ac:dyDescent="0.2"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2:20" x14ac:dyDescent="0.2"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2:20" x14ac:dyDescent="0.2"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2:20" x14ac:dyDescent="0.2"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2:20" x14ac:dyDescent="0.2"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2:20" x14ac:dyDescent="0.2"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2:20" x14ac:dyDescent="0.2"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2:20" x14ac:dyDescent="0.2"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2:20" x14ac:dyDescent="0.2"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2:20" x14ac:dyDescent="0.2"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2:20" x14ac:dyDescent="0.2"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2:20" x14ac:dyDescent="0.2"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2:20" x14ac:dyDescent="0.2"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2:20" x14ac:dyDescent="0.2"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2:20" x14ac:dyDescent="0.2"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2:20" x14ac:dyDescent="0.2"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2:20" x14ac:dyDescent="0.2"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2:20" x14ac:dyDescent="0.2"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2:20" x14ac:dyDescent="0.2"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2:20" x14ac:dyDescent="0.2"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2:20" x14ac:dyDescent="0.2"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2:20" x14ac:dyDescent="0.2"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2:20" x14ac:dyDescent="0.2"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2:20" x14ac:dyDescent="0.2"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2:20" x14ac:dyDescent="0.2"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2:20" x14ac:dyDescent="0.2"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2:20" x14ac:dyDescent="0.2"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2:20" x14ac:dyDescent="0.2"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2:20" x14ac:dyDescent="0.2"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2:20" x14ac:dyDescent="0.2"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2:20" x14ac:dyDescent="0.2"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2:20" x14ac:dyDescent="0.2"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2:20" x14ac:dyDescent="0.2"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2:20" x14ac:dyDescent="0.2"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2:20" x14ac:dyDescent="0.2"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2:20" x14ac:dyDescent="0.2"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2:20" x14ac:dyDescent="0.2"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2:20" x14ac:dyDescent="0.2"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2:20" x14ac:dyDescent="0.2"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2:20" x14ac:dyDescent="0.2"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2:20" x14ac:dyDescent="0.2"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2:20" x14ac:dyDescent="0.2"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2:20" x14ac:dyDescent="0.2"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2:20" x14ac:dyDescent="0.2"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2:20" x14ac:dyDescent="0.2"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2:20" x14ac:dyDescent="0.2"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2:20" x14ac:dyDescent="0.2"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2:20" x14ac:dyDescent="0.2"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2:20" x14ac:dyDescent="0.2"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2:20" x14ac:dyDescent="0.2"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2:20" x14ac:dyDescent="0.2"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2:20" x14ac:dyDescent="0.2"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2:20" x14ac:dyDescent="0.2"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2:20" x14ac:dyDescent="0.2"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2:20" x14ac:dyDescent="0.2"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2:20" x14ac:dyDescent="0.2"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2:20" x14ac:dyDescent="0.2"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2:20" x14ac:dyDescent="0.2"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2:20" x14ac:dyDescent="0.2"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2:20" x14ac:dyDescent="0.2"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2:20" x14ac:dyDescent="0.2"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2:20" x14ac:dyDescent="0.2"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2:20" x14ac:dyDescent="0.2"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2:20" x14ac:dyDescent="0.2"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2:20" x14ac:dyDescent="0.2"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2:20" x14ac:dyDescent="0.2"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2:20" x14ac:dyDescent="0.2"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2:20" x14ac:dyDescent="0.2"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2:20" x14ac:dyDescent="0.2"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2:20" x14ac:dyDescent="0.2"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2:20" x14ac:dyDescent="0.2"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2:20" x14ac:dyDescent="0.2"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2:20" x14ac:dyDescent="0.2"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2:20" x14ac:dyDescent="0.2"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2:20" x14ac:dyDescent="0.2"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2:20" x14ac:dyDescent="0.2"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2:20" x14ac:dyDescent="0.2"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2:20" x14ac:dyDescent="0.2"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2:20" x14ac:dyDescent="0.2"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2:20" x14ac:dyDescent="0.2"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2:20" x14ac:dyDescent="0.2"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2:20" x14ac:dyDescent="0.2"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2:20" x14ac:dyDescent="0.2"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2:20" x14ac:dyDescent="0.2"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2:20" x14ac:dyDescent="0.2"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2:20" x14ac:dyDescent="0.2"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2:20" x14ac:dyDescent="0.2"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2:20" x14ac:dyDescent="0.2"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2:20" x14ac:dyDescent="0.2"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2:20" x14ac:dyDescent="0.2"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2:20" x14ac:dyDescent="0.2"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2:20" x14ac:dyDescent="0.2"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2:20" x14ac:dyDescent="0.2"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2:20" x14ac:dyDescent="0.2"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2:20" x14ac:dyDescent="0.2"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2:20" x14ac:dyDescent="0.2"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2:20" x14ac:dyDescent="0.2"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2:20" x14ac:dyDescent="0.2"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2:20" x14ac:dyDescent="0.2"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2:20" x14ac:dyDescent="0.2"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2:20" x14ac:dyDescent="0.2"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2:20" x14ac:dyDescent="0.2"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2:20" x14ac:dyDescent="0.2"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2:20" x14ac:dyDescent="0.2"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2:20" x14ac:dyDescent="0.2"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2:20" x14ac:dyDescent="0.2"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2:20" x14ac:dyDescent="0.2"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2:20" x14ac:dyDescent="0.2"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2:20" x14ac:dyDescent="0.2"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2:20" x14ac:dyDescent="0.2"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2:20" x14ac:dyDescent="0.2"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2:20" x14ac:dyDescent="0.2"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2:20" x14ac:dyDescent="0.2"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2:20" x14ac:dyDescent="0.2"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2:20" x14ac:dyDescent="0.2"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2:20" x14ac:dyDescent="0.2"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2:20" x14ac:dyDescent="0.2"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2:20" x14ac:dyDescent="0.2"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2:20" x14ac:dyDescent="0.2"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2:20" x14ac:dyDescent="0.2"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2:20" x14ac:dyDescent="0.2"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2:20" x14ac:dyDescent="0.2"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2:20" x14ac:dyDescent="0.2"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2:20" x14ac:dyDescent="0.2"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2:20" x14ac:dyDescent="0.2"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2:20" x14ac:dyDescent="0.2"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2:20" x14ac:dyDescent="0.2"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2:20" x14ac:dyDescent="0.2"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2:20" x14ac:dyDescent="0.2"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2:20" x14ac:dyDescent="0.2"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2:20" x14ac:dyDescent="0.2"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2:20" x14ac:dyDescent="0.2"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2:20" x14ac:dyDescent="0.2"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2:20" x14ac:dyDescent="0.2"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2:20" x14ac:dyDescent="0.2"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2:20" x14ac:dyDescent="0.2"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2:20" x14ac:dyDescent="0.2"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2:20" x14ac:dyDescent="0.2"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2:20" x14ac:dyDescent="0.2"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2:20" x14ac:dyDescent="0.2"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2:20" x14ac:dyDescent="0.2"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2:20" x14ac:dyDescent="0.2"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2:20" x14ac:dyDescent="0.2"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2:20" x14ac:dyDescent="0.2"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2:20" x14ac:dyDescent="0.2"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2:20" x14ac:dyDescent="0.2"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2:20" x14ac:dyDescent="0.2"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2:20" x14ac:dyDescent="0.2"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2:20" x14ac:dyDescent="0.2"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2:20" x14ac:dyDescent="0.2"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2:20" x14ac:dyDescent="0.2"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2:20" x14ac:dyDescent="0.2"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2:20" x14ac:dyDescent="0.2"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2:20" x14ac:dyDescent="0.2"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2:20" x14ac:dyDescent="0.2"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2:20" x14ac:dyDescent="0.2"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2:20" x14ac:dyDescent="0.2"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2:20" x14ac:dyDescent="0.2"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2:20" x14ac:dyDescent="0.2"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2:20" x14ac:dyDescent="0.2"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2:20" x14ac:dyDescent="0.2"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2:20" x14ac:dyDescent="0.2"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2:20" x14ac:dyDescent="0.2"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2:20" x14ac:dyDescent="0.2"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2:20" x14ac:dyDescent="0.2"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2:20" x14ac:dyDescent="0.2"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2:20" x14ac:dyDescent="0.2"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2:20" x14ac:dyDescent="0.2"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2:20" x14ac:dyDescent="0.2"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2:20" x14ac:dyDescent="0.2"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2:20" x14ac:dyDescent="0.2"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2:20" x14ac:dyDescent="0.2"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2:20" x14ac:dyDescent="0.2"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2:20" x14ac:dyDescent="0.2"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2:20" x14ac:dyDescent="0.2"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2:20" x14ac:dyDescent="0.2"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2:20" x14ac:dyDescent="0.2"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2:20" x14ac:dyDescent="0.2"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2:20" x14ac:dyDescent="0.2"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2:20" x14ac:dyDescent="0.2"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2:20" x14ac:dyDescent="0.2"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2:20" x14ac:dyDescent="0.2"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2:20" x14ac:dyDescent="0.2"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2:20" x14ac:dyDescent="0.2"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2:20" x14ac:dyDescent="0.2"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2:20" x14ac:dyDescent="0.2"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2:20" x14ac:dyDescent="0.2"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2:20" x14ac:dyDescent="0.2"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2:20" x14ac:dyDescent="0.2"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2:20" x14ac:dyDescent="0.2"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2:20" x14ac:dyDescent="0.2"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2:20" x14ac:dyDescent="0.2"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2:20" x14ac:dyDescent="0.2"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2:20" x14ac:dyDescent="0.2"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2:20" x14ac:dyDescent="0.2"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2:20" x14ac:dyDescent="0.2"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2:20" x14ac:dyDescent="0.2"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2:20" x14ac:dyDescent="0.2"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2:20" x14ac:dyDescent="0.2"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2:20" x14ac:dyDescent="0.2"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2:20" x14ac:dyDescent="0.2"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2:20" x14ac:dyDescent="0.2"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2:20" x14ac:dyDescent="0.2"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2:20" x14ac:dyDescent="0.2"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2:20" x14ac:dyDescent="0.2"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2:20" x14ac:dyDescent="0.2"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2:20" x14ac:dyDescent="0.2"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2:20" x14ac:dyDescent="0.2"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2:20" x14ac:dyDescent="0.2"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2:20" x14ac:dyDescent="0.2"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2:20" x14ac:dyDescent="0.2"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2:20" x14ac:dyDescent="0.2"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2:20" x14ac:dyDescent="0.2"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2:20" x14ac:dyDescent="0.2"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2:20" x14ac:dyDescent="0.2"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2:20" x14ac:dyDescent="0.2"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2:20" x14ac:dyDescent="0.2"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2:20" x14ac:dyDescent="0.2"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2:20" x14ac:dyDescent="0.2"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2:20" x14ac:dyDescent="0.2"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2:20" x14ac:dyDescent="0.2"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2:20" x14ac:dyDescent="0.2"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2:20" x14ac:dyDescent="0.2"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2:20" x14ac:dyDescent="0.2"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2:20" x14ac:dyDescent="0.2"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2:20" x14ac:dyDescent="0.2"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2:20" x14ac:dyDescent="0.2"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2:20" x14ac:dyDescent="0.2"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2:20" x14ac:dyDescent="0.2"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2:20" x14ac:dyDescent="0.2"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2:20" x14ac:dyDescent="0.2"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2:20" x14ac:dyDescent="0.2"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2:20" x14ac:dyDescent="0.2"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2:20" x14ac:dyDescent="0.2"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2:20" x14ac:dyDescent="0.2"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2:20" x14ac:dyDescent="0.2"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2:20" x14ac:dyDescent="0.2"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2:20" x14ac:dyDescent="0.2"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2:20" x14ac:dyDescent="0.2"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2:20" x14ac:dyDescent="0.2"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2:20" x14ac:dyDescent="0.2"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2:20" x14ac:dyDescent="0.2"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2:20" x14ac:dyDescent="0.2"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2:20" x14ac:dyDescent="0.2"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2:20" x14ac:dyDescent="0.2"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2:20" x14ac:dyDescent="0.2"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2:20" x14ac:dyDescent="0.2"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2:20" x14ac:dyDescent="0.2"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2:20" x14ac:dyDescent="0.2"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2:20" x14ac:dyDescent="0.2"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2:20" x14ac:dyDescent="0.2"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2:20" x14ac:dyDescent="0.2"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2:20" x14ac:dyDescent="0.2"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2:20" x14ac:dyDescent="0.2"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2:20" x14ac:dyDescent="0.2"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2:20" x14ac:dyDescent="0.2"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2:20" x14ac:dyDescent="0.2"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2:20" x14ac:dyDescent="0.2"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2:20" x14ac:dyDescent="0.2"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2:20" x14ac:dyDescent="0.2"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2:20" x14ac:dyDescent="0.2"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2:20" x14ac:dyDescent="0.2"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2:20" x14ac:dyDescent="0.2"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2:20" x14ac:dyDescent="0.2"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2:20" x14ac:dyDescent="0.2"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2:20" x14ac:dyDescent="0.2"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2:20" x14ac:dyDescent="0.2"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2:20" x14ac:dyDescent="0.2"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2:20" x14ac:dyDescent="0.2"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2:20" x14ac:dyDescent="0.2"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2:20" x14ac:dyDescent="0.2"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2:20" x14ac:dyDescent="0.2"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2:20" x14ac:dyDescent="0.2"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2:20" x14ac:dyDescent="0.2"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2:20" x14ac:dyDescent="0.2"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2:20" x14ac:dyDescent="0.2"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2:20" x14ac:dyDescent="0.2"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2:20" x14ac:dyDescent="0.2"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2:20" x14ac:dyDescent="0.2"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2:20" x14ac:dyDescent="0.2"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2:20" x14ac:dyDescent="0.2"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2:20" x14ac:dyDescent="0.2"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2:20" x14ac:dyDescent="0.2"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2:20" x14ac:dyDescent="0.2"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2:20" x14ac:dyDescent="0.2"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2:20" x14ac:dyDescent="0.2"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2:20" x14ac:dyDescent="0.2"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2:20" x14ac:dyDescent="0.2"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2:20" x14ac:dyDescent="0.2"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2:20" x14ac:dyDescent="0.2"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2:20" x14ac:dyDescent="0.2"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2:20" x14ac:dyDescent="0.2"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2:20" x14ac:dyDescent="0.2"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2:20" x14ac:dyDescent="0.2"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2:20" x14ac:dyDescent="0.2"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2:20" x14ac:dyDescent="0.2"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2:20" x14ac:dyDescent="0.2"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2:20" x14ac:dyDescent="0.2"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2:20" x14ac:dyDescent="0.2"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2:20" x14ac:dyDescent="0.2"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2:20" x14ac:dyDescent="0.2"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2:20" x14ac:dyDescent="0.2"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2:20" x14ac:dyDescent="0.2"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2:20" x14ac:dyDescent="0.2"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2:20" x14ac:dyDescent="0.2"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2:20" x14ac:dyDescent="0.2"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2:20" x14ac:dyDescent="0.2"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2:20" x14ac:dyDescent="0.2"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2:20" x14ac:dyDescent="0.2"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2:20" x14ac:dyDescent="0.2"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2:20" x14ac:dyDescent="0.2"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2:20" x14ac:dyDescent="0.2"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2:20" x14ac:dyDescent="0.2"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2:20" x14ac:dyDescent="0.2"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2:20" x14ac:dyDescent="0.2"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2:20" x14ac:dyDescent="0.2"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2:20" x14ac:dyDescent="0.2"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2:20" x14ac:dyDescent="0.2"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2:20" x14ac:dyDescent="0.2"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2:20" x14ac:dyDescent="0.2"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2:20" x14ac:dyDescent="0.2"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2:20" x14ac:dyDescent="0.2"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2:20" x14ac:dyDescent="0.2"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2:20" x14ac:dyDescent="0.2"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2:20" x14ac:dyDescent="0.2"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2:20" x14ac:dyDescent="0.2"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2:20" x14ac:dyDescent="0.2"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2:20" x14ac:dyDescent="0.2"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2:20" x14ac:dyDescent="0.2"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2:20" x14ac:dyDescent="0.2"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2:20" x14ac:dyDescent="0.2"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2:20" x14ac:dyDescent="0.2"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2:20" x14ac:dyDescent="0.2"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2:20" x14ac:dyDescent="0.2"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2:20" x14ac:dyDescent="0.2"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2:20" x14ac:dyDescent="0.2"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2:20" x14ac:dyDescent="0.2"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2:20" x14ac:dyDescent="0.2"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2:20" x14ac:dyDescent="0.2"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2:20" x14ac:dyDescent="0.2"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2:20" x14ac:dyDescent="0.2"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2:20" x14ac:dyDescent="0.2"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2:20" x14ac:dyDescent="0.2"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2:20" x14ac:dyDescent="0.2"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2:20" x14ac:dyDescent="0.2"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2:20" x14ac:dyDescent="0.2"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2:20" x14ac:dyDescent="0.2"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2:20" x14ac:dyDescent="0.2"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2:20" x14ac:dyDescent="0.2"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2:20" x14ac:dyDescent="0.2"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2:20" x14ac:dyDescent="0.2"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2:20" x14ac:dyDescent="0.2"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2:20" x14ac:dyDescent="0.2"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2:20" x14ac:dyDescent="0.2"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2:20" x14ac:dyDescent="0.2"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2:20" x14ac:dyDescent="0.2"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2:20" x14ac:dyDescent="0.2"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2:20" x14ac:dyDescent="0.2"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2:20" x14ac:dyDescent="0.2"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2:20" x14ac:dyDescent="0.2"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2:20" x14ac:dyDescent="0.2"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2:20" x14ac:dyDescent="0.2"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2:20" x14ac:dyDescent="0.2"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2:20" x14ac:dyDescent="0.2"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2:20" x14ac:dyDescent="0.2"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2:20" x14ac:dyDescent="0.2"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2:20" x14ac:dyDescent="0.2"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2:20" x14ac:dyDescent="0.2"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2:20" x14ac:dyDescent="0.2"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2:20" x14ac:dyDescent="0.2"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2:20" x14ac:dyDescent="0.2"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2:20" x14ac:dyDescent="0.2"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2:20" x14ac:dyDescent="0.2"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2:20" x14ac:dyDescent="0.2"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2:20" x14ac:dyDescent="0.2"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2:20" x14ac:dyDescent="0.2"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2:20" x14ac:dyDescent="0.2"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2:20" x14ac:dyDescent="0.2"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2:20" x14ac:dyDescent="0.2"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2:20" x14ac:dyDescent="0.2"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2:20" x14ac:dyDescent="0.2"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2:20" x14ac:dyDescent="0.2"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2:20" x14ac:dyDescent="0.2"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2:20" x14ac:dyDescent="0.2"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2:20" x14ac:dyDescent="0.2"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2:20" x14ac:dyDescent="0.2"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2:20" x14ac:dyDescent="0.2"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2:20" x14ac:dyDescent="0.2"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2:20" x14ac:dyDescent="0.2"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2:20" x14ac:dyDescent="0.2"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2:20" x14ac:dyDescent="0.2"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2:20" x14ac:dyDescent="0.2"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2:20" x14ac:dyDescent="0.2"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2:20" x14ac:dyDescent="0.2"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2:20" x14ac:dyDescent="0.2"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2:20" x14ac:dyDescent="0.2"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2:20" x14ac:dyDescent="0.2"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2:20" x14ac:dyDescent="0.2"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2:20" x14ac:dyDescent="0.2"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2:20" x14ac:dyDescent="0.2"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2:20" x14ac:dyDescent="0.2"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2:20" x14ac:dyDescent="0.2"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2:20" x14ac:dyDescent="0.2"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2:20" x14ac:dyDescent="0.2"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2:20" x14ac:dyDescent="0.2"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2:20" x14ac:dyDescent="0.2"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2:20" x14ac:dyDescent="0.2"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2:20" x14ac:dyDescent="0.2"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2:20" x14ac:dyDescent="0.2"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2:20" x14ac:dyDescent="0.2"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2:20" x14ac:dyDescent="0.2"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2:20" x14ac:dyDescent="0.2"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2:20" x14ac:dyDescent="0.2"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2:20" x14ac:dyDescent="0.2"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2:20" x14ac:dyDescent="0.2"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2:20" x14ac:dyDescent="0.2"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2:20" x14ac:dyDescent="0.2"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2:20" x14ac:dyDescent="0.2"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2:20" x14ac:dyDescent="0.2"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2:20" x14ac:dyDescent="0.2"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2:20" x14ac:dyDescent="0.2"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2:20" x14ac:dyDescent="0.2"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2:20" x14ac:dyDescent="0.2"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2:20" x14ac:dyDescent="0.2"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2:20" x14ac:dyDescent="0.2"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2:20" x14ac:dyDescent="0.2"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2:20" x14ac:dyDescent="0.2"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2:20" x14ac:dyDescent="0.2"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2:20" x14ac:dyDescent="0.2"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2:20" x14ac:dyDescent="0.2"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2:20" x14ac:dyDescent="0.2"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2:20" x14ac:dyDescent="0.2"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2:20" x14ac:dyDescent="0.2"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2:20" x14ac:dyDescent="0.2"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2:20" x14ac:dyDescent="0.2"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2:20" x14ac:dyDescent="0.2"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2:20" x14ac:dyDescent="0.2"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2:20" x14ac:dyDescent="0.2"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2:20" x14ac:dyDescent="0.2"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2:20" x14ac:dyDescent="0.2"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2:20" x14ac:dyDescent="0.2"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2:20" x14ac:dyDescent="0.2"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2:20" x14ac:dyDescent="0.2"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2:20" x14ac:dyDescent="0.2"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2:20" x14ac:dyDescent="0.2"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2:20" x14ac:dyDescent="0.2"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2:20" x14ac:dyDescent="0.2"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2:20" x14ac:dyDescent="0.2"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2:20" x14ac:dyDescent="0.2"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2:20" x14ac:dyDescent="0.2"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2:20" x14ac:dyDescent="0.2"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2:20" x14ac:dyDescent="0.2"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2:20" x14ac:dyDescent="0.2"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2:20" x14ac:dyDescent="0.2"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2:20" x14ac:dyDescent="0.2"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2:20" x14ac:dyDescent="0.2"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2:20" x14ac:dyDescent="0.2"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2:20" x14ac:dyDescent="0.2"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2:20" x14ac:dyDescent="0.2"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2:20" x14ac:dyDescent="0.2"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2:20" x14ac:dyDescent="0.2"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2:20" x14ac:dyDescent="0.2"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2:20" x14ac:dyDescent="0.2"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2:20" x14ac:dyDescent="0.2"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2:20" x14ac:dyDescent="0.2"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2:20" x14ac:dyDescent="0.2"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2:20" x14ac:dyDescent="0.2"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2:20" x14ac:dyDescent="0.2"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2:20" x14ac:dyDescent="0.2"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2:20" x14ac:dyDescent="0.2"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2:20" x14ac:dyDescent="0.2"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2:20" x14ac:dyDescent="0.2"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2:20" x14ac:dyDescent="0.2"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2:20" x14ac:dyDescent="0.2"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2:20" x14ac:dyDescent="0.2"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2:20" x14ac:dyDescent="0.2"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2:20" x14ac:dyDescent="0.2"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2:20" x14ac:dyDescent="0.2"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2:20" x14ac:dyDescent="0.2"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2:20" x14ac:dyDescent="0.2"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2:20" x14ac:dyDescent="0.2"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2:20" x14ac:dyDescent="0.2"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2:20" x14ac:dyDescent="0.2"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2:20" x14ac:dyDescent="0.2"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2:20" x14ac:dyDescent="0.2"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2:20" x14ac:dyDescent="0.2"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2:20" x14ac:dyDescent="0.2"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2:20" x14ac:dyDescent="0.2"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2:20" x14ac:dyDescent="0.2"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2:20" x14ac:dyDescent="0.2"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2:20" x14ac:dyDescent="0.2"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2:20" x14ac:dyDescent="0.2"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2:20" x14ac:dyDescent="0.2"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2:20" x14ac:dyDescent="0.2"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2:20" x14ac:dyDescent="0.2"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2:20" x14ac:dyDescent="0.2"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2:20" x14ac:dyDescent="0.2"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2:20" x14ac:dyDescent="0.2"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2:20" x14ac:dyDescent="0.2"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2:20" x14ac:dyDescent="0.2"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2:20" x14ac:dyDescent="0.2"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2:20" x14ac:dyDescent="0.2"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2:20" x14ac:dyDescent="0.2"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2:20" x14ac:dyDescent="0.2"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2:20" x14ac:dyDescent="0.2"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2:20" x14ac:dyDescent="0.2"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2:20" x14ac:dyDescent="0.2"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2:20" x14ac:dyDescent="0.2"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2:20" x14ac:dyDescent="0.2"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2:20" x14ac:dyDescent="0.2"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2:20" x14ac:dyDescent="0.2"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2:20" x14ac:dyDescent="0.2"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2:20" x14ac:dyDescent="0.2"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2:20" x14ac:dyDescent="0.2"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2:20" x14ac:dyDescent="0.2"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2:20" x14ac:dyDescent="0.2"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2:20" x14ac:dyDescent="0.2"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2:20" x14ac:dyDescent="0.2"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2:20" x14ac:dyDescent="0.2"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2:20" x14ac:dyDescent="0.2"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2:20" x14ac:dyDescent="0.2"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2:20" x14ac:dyDescent="0.2"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2:20" x14ac:dyDescent="0.2"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2:20" x14ac:dyDescent="0.2"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2:20" x14ac:dyDescent="0.2"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2:20" x14ac:dyDescent="0.2"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2:20" x14ac:dyDescent="0.2"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2:20" x14ac:dyDescent="0.2"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2:20" x14ac:dyDescent="0.2"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2:20" x14ac:dyDescent="0.2"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2:20" x14ac:dyDescent="0.2"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2:20" x14ac:dyDescent="0.2"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2:20" x14ac:dyDescent="0.2"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2:20" x14ac:dyDescent="0.2"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2:20" x14ac:dyDescent="0.2"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2:20" x14ac:dyDescent="0.2"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2:20" x14ac:dyDescent="0.2"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2:20" x14ac:dyDescent="0.2"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2:20" x14ac:dyDescent="0.2"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2:20" x14ac:dyDescent="0.2"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2:20" x14ac:dyDescent="0.2"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2:20" x14ac:dyDescent="0.2"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2:20" x14ac:dyDescent="0.2"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2:20" x14ac:dyDescent="0.2"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2:20" x14ac:dyDescent="0.2"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2:20" x14ac:dyDescent="0.2"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2:20" x14ac:dyDescent="0.2"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2:20" x14ac:dyDescent="0.2"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2:20" x14ac:dyDescent="0.2"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2:20" x14ac:dyDescent="0.2"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2:20" x14ac:dyDescent="0.2"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2:20" x14ac:dyDescent="0.2"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2:20" x14ac:dyDescent="0.2"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2:20" x14ac:dyDescent="0.2"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2:20" x14ac:dyDescent="0.2"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2:20" x14ac:dyDescent="0.2"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2:20" x14ac:dyDescent="0.2"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2:20" x14ac:dyDescent="0.2"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2:20" x14ac:dyDescent="0.2"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2:20" x14ac:dyDescent="0.2"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2:20" x14ac:dyDescent="0.2"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2:20" x14ac:dyDescent="0.2"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2:20" x14ac:dyDescent="0.2"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2:20" x14ac:dyDescent="0.2"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2:20" x14ac:dyDescent="0.2"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2:20" x14ac:dyDescent="0.2"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2:20" x14ac:dyDescent="0.2"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2:20" x14ac:dyDescent="0.2"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2:20" x14ac:dyDescent="0.2"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2:20" x14ac:dyDescent="0.2"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2:20" x14ac:dyDescent="0.2"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2:20" x14ac:dyDescent="0.2"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2:20" x14ac:dyDescent="0.2"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2:20" x14ac:dyDescent="0.2"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2:20" x14ac:dyDescent="0.2"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2:20" x14ac:dyDescent="0.2"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2:20" x14ac:dyDescent="0.2"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2:20" x14ac:dyDescent="0.2"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2:20" x14ac:dyDescent="0.2"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2:20" x14ac:dyDescent="0.2"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2:20" x14ac:dyDescent="0.2"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2:20" x14ac:dyDescent="0.2"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2:20" x14ac:dyDescent="0.2"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2:20" x14ac:dyDescent="0.2"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2:20" x14ac:dyDescent="0.2"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2:20" x14ac:dyDescent="0.2"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2:20" x14ac:dyDescent="0.2"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2:20" x14ac:dyDescent="0.2"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2:20" x14ac:dyDescent="0.2"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2:20" x14ac:dyDescent="0.2"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2:20" x14ac:dyDescent="0.2"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2:20" x14ac:dyDescent="0.2"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2:20" x14ac:dyDescent="0.2"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2:20" x14ac:dyDescent="0.2"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2:20" x14ac:dyDescent="0.2"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2:20" x14ac:dyDescent="0.2"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2:20" x14ac:dyDescent="0.2"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2:20" x14ac:dyDescent="0.2"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2:20" x14ac:dyDescent="0.2"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2:20" x14ac:dyDescent="0.2"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2:20" x14ac:dyDescent="0.2"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2:20" x14ac:dyDescent="0.2"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2:20" x14ac:dyDescent="0.2"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2:20" x14ac:dyDescent="0.2"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2:20" x14ac:dyDescent="0.2"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2:20" x14ac:dyDescent="0.2"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2:20" x14ac:dyDescent="0.2"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2:20" x14ac:dyDescent="0.2"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2:20" x14ac:dyDescent="0.2"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2:20" x14ac:dyDescent="0.2"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2:20" x14ac:dyDescent="0.2"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2:20" x14ac:dyDescent="0.2"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2:20" x14ac:dyDescent="0.2"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2:20" x14ac:dyDescent="0.2"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2:20" x14ac:dyDescent="0.2"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2:20" x14ac:dyDescent="0.2"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2:20" x14ac:dyDescent="0.2"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2:20" x14ac:dyDescent="0.2"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2:20" x14ac:dyDescent="0.2"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2:20" x14ac:dyDescent="0.2"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2:20" x14ac:dyDescent="0.2"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2:20" x14ac:dyDescent="0.2"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2:20" x14ac:dyDescent="0.2"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2:20" x14ac:dyDescent="0.2"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2:20" x14ac:dyDescent="0.2"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2:20" x14ac:dyDescent="0.2"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2:20" x14ac:dyDescent="0.2"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2:20" x14ac:dyDescent="0.2"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2:20" x14ac:dyDescent="0.2"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2:20" x14ac:dyDescent="0.2"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2:20" x14ac:dyDescent="0.2"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2:20" x14ac:dyDescent="0.2"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2:20" x14ac:dyDescent="0.2"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2:20" x14ac:dyDescent="0.2"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2:20" x14ac:dyDescent="0.2"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2:20" x14ac:dyDescent="0.2"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2:20" x14ac:dyDescent="0.2"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2:20" x14ac:dyDescent="0.2"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2:20" x14ac:dyDescent="0.2"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2:20" x14ac:dyDescent="0.2"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2:20" x14ac:dyDescent="0.2"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2:20" x14ac:dyDescent="0.2"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2:20" x14ac:dyDescent="0.2"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2:20" x14ac:dyDescent="0.2"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2:20" x14ac:dyDescent="0.2"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2:20" x14ac:dyDescent="0.2"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2:20" x14ac:dyDescent="0.2"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2:20" x14ac:dyDescent="0.2"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2:20" x14ac:dyDescent="0.2"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2:20" x14ac:dyDescent="0.2"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2:20" x14ac:dyDescent="0.2"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2:20" x14ac:dyDescent="0.2"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2:20" x14ac:dyDescent="0.2"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2:20" x14ac:dyDescent="0.2"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2:20" x14ac:dyDescent="0.2"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2:20" x14ac:dyDescent="0.2"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2:20" x14ac:dyDescent="0.2"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2:20" x14ac:dyDescent="0.2"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2:20" x14ac:dyDescent="0.2"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2:20" x14ac:dyDescent="0.2"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2:20" x14ac:dyDescent="0.2"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2:20" x14ac:dyDescent="0.2"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2:20" x14ac:dyDescent="0.2"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2:20" x14ac:dyDescent="0.2"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2:20" x14ac:dyDescent="0.2"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2:20" x14ac:dyDescent="0.2"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2:20" x14ac:dyDescent="0.2"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2:20" x14ac:dyDescent="0.2"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2:20" x14ac:dyDescent="0.2"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2:20" x14ac:dyDescent="0.2"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2:20" x14ac:dyDescent="0.2"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2:20" x14ac:dyDescent="0.2"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2:20" x14ac:dyDescent="0.2"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2:20" x14ac:dyDescent="0.2"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2:20" x14ac:dyDescent="0.2"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2:20" x14ac:dyDescent="0.2"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2:20" x14ac:dyDescent="0.2"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2:20" x14ac:dyDescent="0.2"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2:20" x14ac:dyDescent="0.2"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2:20" x14ac:dyDescent="0.2"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2:20" x14ac:dyDescent="0.2"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2:20" x14ac:dyDescent="0.2"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2:20" x14ac:dyDescent="0.2"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2:20" x14ac:dyDescent="0.2"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2:20" x14ac:dyDescent="0.2"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2:20" x14ac:dyDescent="0.2"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2:20" x14ac:dyDescent="0.2"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2:20" x14ac:dyDescent="0.2"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2:20" x14ac:dyDescent="0.2"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2:20" x14ac:dyDescent="0.2"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2:20" x14ac:dyDescent="0.2"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2:20" x14ac:dyDescent="0.2"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2:20" x14ac:dyDescent="0.2"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2:20" x14ac:dyDescent="0.2"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2:20" x14ac:dyDescent="0.2"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2:20" x14ac:dyDescent="0.2"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2:20" x14ac:dyDescent="0.2"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2:20" x14ac:dyDescent="0.2"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2:20" x14ac:dyDescent="0.2"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2:20" x14ac:dyDescent="0.2"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2:20" x14ac:dyDescent="0.2"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2:20" x14ac:dyDescent="0.2"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2:20" x14ac:dyDescent="0.2"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2:20" x14ac:dyDescent="0.2"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2:20" x14ac:dyDescent="0.2"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  <row r="2009" spans="2:20" x14ac:dyDescent="0.2"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</row>
    <row r="2010" spans="2:20" x14ac:dyDescent="0.2"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</row>
    <row r="2011" spans="2:20" x14ac:dyDescent="0.2"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</row>
    <row r="2012" spans="2:20" x14ac:dyDescent="0.2"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</row>
    <row r="2013" spans="2:20" x14ac:dyDescent="0.2"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</row>
    <row r="2014" spans="2:20" x14ac:dyDescent="0.2"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</row>
    <row r="2015" spans="2:20" x14ac:dyDescent="0.2"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</row>
    <row r="2016" spans="2:20" x14ac:dyDescent="0.2"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</row>
    <row r="2017" spans="2:20" x14ac:dyDescent="0.2"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</row>
    <row r="2018" spans="2:20" x14ac:dyDescent="0.2"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</row>
    <row r="2019" spans="2:20" x14ac:dyDescent="0.2"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</row>
    <row r="2020" spans="2:20" x14ac:dyDescent="0.2"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</row>
    <row r="2021" spans="2:20" x14ac:dyDescent="0.2"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</row>
    <row r="2022" spans="2:20" x14ac:dyDescent="0.2"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</row>
    <row r="2023" spans="2:20" x14ac:dyDescent="0.2"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</row>
    <row r="2024" spans="2:20" x14ac:dyDescent="0.2"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</row>
    <row r="2025" spans="2:20" x14ac:dyDescent="0.2"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</row>
    <row r="2026" spans="2:20" x14ac:dyDescent="0.2"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</row>
    <row r="2027" spans="2:20" x14ac:dyDescent="0.2"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</row>
    <row r="2028" spans="2:20" x14ac:dyDescent="0.2"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</row>
    <row r="2029" spans="2:20" x14ac:dyDescent="0.2"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</row>
    <row r="2030" spans="2:20" x14ac:dyDescent="0.2"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</row>
    <row r="2031" spans="2:20" x14ac:dyDescent="0.2"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</row>
    <row r="2032" spans="2:20" x14ac:dyDescent="0.2"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</row>
    <row r="2033" spans="2:20" x14ac:dyDescent="0.2"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</row>
    <row r="2034" spans="2:20" x14ac:dyDescent="0.2"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</row>
    <row r="2035" spans="2:20" x14ac:dyDescent="0.2"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</row>
    <row r="2036" spans="2:20" x14ac:dyDescent="0.2"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</row>
    <row r="2037" spans="2:20" x14ac:dyDescent="0.2"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</row>
    <row r="2038" spans="2:20" x14ac:dyDescent="0.2"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</row>
    <row r="2039" spans="2:20" x14ac:dyDescent="0.2"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</row>
    <row r="2040" spans="2:20" x14ac:dyDescent="0.2"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</row>
    <row r="2041" spans="2:20" x14ac:dyDescent="0.2"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</row>
    <row r="2042" spans="2:20" x14ac:dyDescent="0.2"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</row>
    <row r="2043" spans="2:20" x14ac:dyDescent="0.2"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</row>
    <row r="2044" spans="2:20" x14ac:dyDescent="0.2"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</row>
    <row r="2045" spans="2:20" x14ac:dyDescent="0.2"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</row>
    <row r="2046" spans="2:20" x14ac:dyDescent="0.2"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</row>
    <row r="2047" spans="2:20" x14ac:dyDescent="0.2"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</row>
    <row r="2048" spans="2:20" x14ac:dyDescent="0.2"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</row>
    <row r="2049" spans="2:20" x14ac:dyDescent="0.2"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</row>
    <row r="2050" spans="2:20" x14ac:dyDescent="0.2"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</row>
    <row r="2051" spans="2:20" x14ac:dyDescent="0.2"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</row>
    <row r="2052" spans="2:20" x14ac:dyDescent="0.2"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</row>
    <row r="2053" spans="2:20" x14ac:dyDescent="0.2"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</row>
    <row r="2054" spans="2:20" x14ac:dyDescent="0.2"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</row>
    <row r="2055" spans="2:20" x14ac:dyDescent="0.2"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</row>
    <row r="2056" spans="2:20" x14ac:dyDescent="0.2"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</row>
    <row r="2057" spans="2:20" x14ac:dyDescent="0.2"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</row>
    <row r="2058" spans="2:20" x14ac:dyDescent="0.2"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</row>
    <row r="2059" spans="2:20" x14ac:dyDescent="0.2"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</row>
    <row r="2060" spans="2:20" x14ac:dyDescent="0.2"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</row>
    <row r="2061" spans="2:20" x14ac:dyDescent="0.2"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</row>
    <row r="2062" spans="2:20" x14ac:dyDescent="0.2"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</row>
    <row r="2063" spans="2:20" x14ac:dyDescent="0.2"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</row>
    <row r="2064" spans="2:20" x14ac:dyDescent="0.2"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</row>
    <row r="2065" spans="2:20" x14ac:dyDescent="0.2"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</row>
    <row r="2066" spans="2:20" x14ac:dyDescent="0.2"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</row>
    <row r="2067" spans="2:20" x14ac:dyDescent="0.2"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</row>
    <row r="2068" spans="2:20" x14ac:dyDescent="0.2"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</row>
    <row r="2069" spans="2:20" x14ac:dyDescent="0.2"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</row>
    <row r="2070" spans="2:20" x14ac:dyDescent="0.2"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</row>
    <row r="2071" spans="2:20" x14ac:dyDescent="0.2"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</row>
    <row r="2072" spans="2:20" x14ac:dyDescent="0.2"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</row>
    <row r="2073" spans="2:20" x14ac:dyDescent="0.2"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</row>
    <row r="2074" spans="2:20" x14ac:dyDescent="0.2"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</row>
    <row r="2075" spans="2:20" x14ac:dyDescent="0.2"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</row>
    <row r="2076" spans="2:20" x14ac:dyDescent="0.2"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</row>
    <row r="2077" spans="2:20" x14ac:dyDescent="0.2"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</row>
    <row r="2078" spans="2:20" x14ac:dyDescent="0.2"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</row>
    <row r="2079" spans="2:20" x14ac:dyDescent="0.2"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</row>
    <row r="2080" spans="2:20" x14ac:dyDescent="0.2"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</row>
    <row r="2081" spans="2:20" x14ac:dyDescent="0.2"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</row>
    <row r="2082" spans="2:20" x14ac:dyDescent="0.2"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</row>
    <row r="2083" spans="2:20" x14ac:dyDescent="0.2"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</row>
    <row r="2084" spans="2:20" x14ac:dyDescent="0.2"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</row>
    <row r="2085" spans="2:20" x14ac:dyDescent="0.2"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</row>
    <row r="2086" spans="2:20" x14ac:dyDescent="0.2"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</row>
    <row r="2087" spans="2:20" x14ac:dyDescent="0.2"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</row>
    <row r="2088" spans="2:20" x14ac:dyDescent="0.2"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</row>
    <row r="2089" spans="2:20" x14ac:dyDescent="0.2"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</row>
    <row r="2090" spans="2:20" x14ac:dyDescent="0.2"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</row>
    <row r="2091" spans="2:20" x14ac:dyDescent="0.2"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</row>
    <row r="2092" spans="2:20" x14ac:dyDescent="0.2"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</row>
    <row r="2093" spans="2:20" x14ac:dyDescent="0.2"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</row>
    <row r="2094" spans="2:20" x14ac:dyDescent="0.2"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</row>
    <row r="2095" spans="2:20" x14ac:dyDescent="0.2"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</row>
    <row r="2096" spans="2:20" x14ac:dyDescent="0.2"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</row>
    <row r="2097" spans="2:20" x14ac:dyDescent="0.2"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</row>
    <row r="2098" spans="2:20" x14ac:dyDescent="0.2"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</row>
    <row r="2099" spans="2:20" x14ac:dyDescent="0.2"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</row>
    <row r="2100" spans="2:20" x14ac:dyDescent="0.2"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</row>
    <row r="2101" spans="2:20" x14ac:dyDescent="0.2"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</row>
    <row r="2102" spans="2:20" x14ac:dyDescent="0.2"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</row>
    <row r="2103" spans="2:20" x14ac:dyDescent="0.2"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</row>
    <row r="2104" spans="2:20" x14ac:dyDescent="0.2"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</row>
    <row r="2105" spans="2:20" x14ac:dyDescent="0.2"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</row>
    <row r="2106" spans="2:20" x14ac:dyDescent="0.2"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</row>
    <row r="2107" spans="2:20" x14ac:dyDescent="0.2"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</row>
    <row r="2108" spans="2:20" x14ac:dyDescent="0.2"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</row>
    <row r="2109" spans="2:20" x14ac:dyDescent="0.2"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</row>
    <row r="2110" spans="2:20" x14ac:dyDescent="0.2"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</row>
    <row r="2111" spans="2:20" x14ac:dyDescent="0.2"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</row>
    <row r="2112" spans="2:20" x14ac:dyDescent="0.2"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</row>
    <row r="2113" spans="2:20" x14ac:dyDescent="0.2"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</row>
    <row r="2114" spans="2:20" x14ac:dyDescent="0.2"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</row>
    <row r="2115" spans="2:20" x14ac:dyDescent="0.2"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</row>
    <row r="2116" spans="2:20" x14ac:dyDescent="0.2"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</row>
    <row r="2117" spans="2:20" x14ac:dyDescent="0.2"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</row>
    <row r="2118" spans="2:20" x14ac:dyDescent="0.2"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</row>
    <row r="2119" spans="2:20" x14ac:dyDescent="0.2"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</row>
    <row r="2120" spans="2:20" x14ac:dyDescent="0.2"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</row>
    <row r="2121" spans="2:20" x14ac:dyDescent="0.2"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</row>
    <row r="2122" spans="2:20" x14ac:dyDescent="0.2"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</row>
    <row r="2123" spans="2:20" x14ac:dyDescent="0.2"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</row>
    <row r="2124" spans="2:20" x14ac:dyDescent="0.2"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</row>
    <row r="2125" spans="2:20" x14ac:dyDescent="0.2"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</row>
    <row r="2126" spans="2:20" x14ac:dyDescent="0.2"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</row>
    <row r="2127" spans="2:20" x14ac:dyDescent="0.2"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</row>
    <row r="2128" spans="2:20" x14ac:dyDescent="0.2"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</row>
    <row r="2129" spans="2:20" x14ac:dyDescent="0.2"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</row>
    <row r="2130" spans="2:20" x14ac:dyDescent="0.2"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</row>
    <row r="2131" spans="2:20" x14ac:dyDescent="0.2"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</row>
    <row r="2132" spans="2:20" x14ac:dyDescent="0.2"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</row>
    <row r="2133" spans="2:20" x14ac:dyDescent="0.2"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</row>
    <row r="2134" spans="2:20" x14ac:dyDescent="0.2"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</row>
    <row r="2135" spans="2:20" x14ac:dyDescent="0.2"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</row>
    <row r="2136" spans="2:20" x14ac:dyDescent="0.2"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</row>
    <row r="2137" spans="2:20" x14ac:dyDescent="0.2"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</row>
    <row r="2138" spans="2:20" x14ac:dyDescent="0.2"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</row>
    <row r="2139" spans="2:20" x14ac:dyDescent="0.2"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</row>
    <row r="2140" spans="2:20" x14ac:dyDescent="0.2"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</row>
    <row r="2141" spans="2:20" x14ac:dyDescent="0.2"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</row>
    <row r="2142" spans="2:20" x14ac:dyDescent="0.2"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</row>
    <row r="2143" spans="2:20" x14ac:dyDescent="0.2"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</row>
    <row r="2144" spans="2:20" x14ac:dyDescent="0.2"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</row>
    <row r="2145" spans="2:20" x14ac:dyDescent="0.2"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</row>
    <row r="2146" spans="2:20" x14ac:dyDescent="0.2"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</row>
    <row r="2147" spans="2:20" x14ac:dyDescent="0.2"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</row>
    <row r="2148" spans="2:20" x14ac:dyDescent="0.2"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</row>
    <row r="2149" spans="2:20" x14ac:dyDescent="0.2"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</row>
    <row r="2150" spans="2:20" x14ac:dyDescent="0.2"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</row>
    <row r="2151" spans="2:20" x14ac:dyDescent="0.2"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</row>
    <row r="2152" spans="2:20" x14ac:dyDescent="0.2"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</row>
    <row r="2153" spans="2:20" x14ac:dyDescent="0.2"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</row>
    <row r="2154" spans="2:20" x14ac:dyDescent="0.2"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</row>
    <row r="2155" spans="2:20" x14ac:dyDescent="0.2"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</row>
    <row r="2156" spans="2:20" x14ac:dyDescent="0.2"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</row>
    <row r="2157" spans="2:20" x14ac:dyDescent="0.2"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</row>
    <row r="2158" spans="2:20" x14ac:dyDescent="0.2"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</row>
    <row r="2159" spans="2:20" x14ac:dyDescent="0.2"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</row>
    <row r="2160" spans="2:20" x14ac:dyDescent="0.2"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</row>
    <row r="2161" spans="2:20" x14ac:dyDescent="0.2"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</row>
    <row r="2162" spans="2:20" x14ac:dyDescent="0.2"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</row>
    <row r="2163" spans="2:20" x14ac:dyDescent="0.2"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</row>
    <row r="2164" spans="2:20" x14ac:dyDescent="0.2"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</row>
    <row r="2165" spans="2:20" x14ac:dyDescent="0.2"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</row>
    <row r="2166" spans="2:20" x14ac:dyDescent="0.2"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</row>
    <row r="2167" spans="2:20" x14ac:dyDescent="0.2"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</row>
    <row r="2168" spans="2:20" x14ac:dyDescent="0.2"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</row>
    <row r="2169" spans="2:20" x14ac:dyDescent="0.2"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</row>
    <row r="2170" spans="2:20" x14ac:dyDescent="0.2"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</row>
    <row r="2171" spans="2:20" x14ac:dyDescent="0.2"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</row>
    <row r="2172" spans="2:20" x14ac:dyDescent="0.2"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</row>
    <row r="2173" spans="2:20" x14ac:dyDescent="0.2"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</row>
    <row r="2174" spans="2:20" x14ac:dyDescent="0.2"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</row>
    <row r="2175" spans="2:20" x14ac:dyDescent="0.2"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</row>
    <row r="2176" spans="2:20" x14ac:dyDescent="0.2"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</row>
    <row r="2177" spans="2:20" x14ac:dyDescent="0.2"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</row>
    <row r="2178" spans="2:20" x14ac:dyDescent="0.2"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</row>
    <row r="2179" spans="2:20" x14ac:dyDescent="0.2"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</row>
    <row r="2180" spans="2:20" x14ac:dyDescent="0.2"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</row>
    <row r="2181" spans="2:20" x14ac:dyDescent="0.2"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</row>
    <row r="2182" spans="2:20" x14ac:dyDescent="0.2"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</row>
    <row r="2183" spans="2:20" x14ac:dyDescent="0.2"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</row>
    <row r="2184" spans="2:20" x14ac:dyDescent="0.2"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</row>
    <row r="2185" spans="2:20" x14ac:dyDescent="0.2"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</row>
    <row r="2186" spans="2:20" x14ac:dyDescent="0.2"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</row>
    <row r="2187" spans="2:20" x14ac:dyDescent="0.2"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</row>
    <row r="2188" spans="2:20" x14ac:dyDescent="0.2"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</row>
    <row r="2189" spans="2:20" x14ac:dyDescent="0.2"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</row>
    <row r="2190" spans="2:20" x14ac:dyDescent="0.2"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</row>
    <row r="2191" spans="2:20" x14ac:dyDescent="0.2"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</row>
    <row r="2192" spans="2:20" x14ac:dyDescent="0.2"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</row>
    <row r="2193" spans="2:20" x14ac:dyDescent="0.2"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</row>
    <row r="2194" spans="2:20" x14ac:dyDescent="0.2"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</row>
    <row r="2195" spans="2:20" x14ac:dyDescent="0.2"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</row>
    <row r="2196" spans="2:20" x14ac:dyDescent="0.2"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</row>
    <row r="2197" spans="2:20" x14ac:dyDescent="0.2"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</row>
    <row r="2198" spans="2:20" x14ac:dyDescent="0.2"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</row>
    <row r="2199" spans="2:20" x14ac:dyDescent="0.2"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</row>
    <row r="2200" spans="2:20" x14ac:dyDescent="0.2"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</row>
    <row r="2201" spans="2:20" x14ac:dyDescent="0.2"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</row>
    <row r="2202" spans="2:20" x14ac:dyDescent="0.2"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</row>
    <row r="2203" spans="2:20" x14ac:dyDescent="0.2"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</row>
    <row r="2204" spans="2:20" x14ac:dyDescent="0.2"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</row>
    <row r="2205" spans="2:20" x14ac:dyDescent="0.2"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</row>
    <row r="2206" spans="2:20" x14ac:dyDescent="0.2"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</row>
    <row r="2207" spans="2:20" x14ac:dyDescent="0.2"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</row>
    <row r="2208" spans="2:20" x14ac:dyDescent="0.2"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</row>
    <row r="2209" spans="2:20" x14ac:dyDescent="0.2"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</row>
    <row r="2210" spans="2:20" x14ac:dyDescent="0.2"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</row>
    <row r="2211" spans="2:20" x14ac:dyDescent="0.2"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</row>
    <row r="2212" spans="2:20" x14ac:dyDescent="0.2"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</row>
    <row r="2213" spans="2:20" x14ac:dyDescent="0.2"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</row>
    <row r="2214" spans="2:20" x14ac:dyDescent="0.2"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</row>
    <row r="2215" spans="2:20" x14ac:dyDescent="0.2"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</row>
    <row r="2216" spans="2:20" x14ac:dyDescent="0.2"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</row>
    <row r="2217" spans="2:20" x14ac:dyDescent="0.2"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</row>
    <row r="2218" spans="2:20" x14ac:dyDescent="0.2"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</row>
    <row r="2219" spans="2:20" x14ac:dyDescent="0.2"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</row>
    <row r="2220" spans="2:20" x14ac:dyDescent="0.2"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</row>
    <row r="2221" spans="2:20" x14ac:dyDescent="0.2"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</row>
    <row r="2222" spans="2:20" x14ac:dyDescent="0.2"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</row>
    <row r="2223" spans="2:20" x14ac:dyDescent="0.2"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</row>
    <row r="2224" spans="2:20" x14ac:dyDescent="0.2"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</row>
    <row r="2225" spans="2:20" x14ac:dyDescent="0.2"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</row>
    <row r="2226" spans="2:20" x14ac:dyDescent="0.2"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</row>
    <row r="2227" spans="2:20" x14ac:dyDescent="0.2"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</row>
    <row r="2228" spans="2:20" x14ac:dyDescent="0.2"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</row>
    <row r="2229" spans="2:20" x14ac:dyDescent="0.2"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</row>
    <row r="2230" spans="2:20" x14ac:dyDescent="0.2"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</row>
    <row r="2231" spans="2:20" x14ac:dyDescent="0.2"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</row>
    <row r="2232" spans="2:20" x14ac:dyDescent="0.2"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</row>
    <row r="2233" spans="2:20" x14ac:dyDescent="0.2"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</row>
    <row r="2234" spans="2:20" x14ac:dyDescent="0.2"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</row>
    <row r="2235" spans="2:20" x14ac:dyDescent="0.2"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</row>
    <row r="2236" spans="2:20" x14ac:dyDescent="0.2"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</row>
    <row r="2237" spans="2:20" x14ac:dyDescent="0.2"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</row>
    <row r="2238" spans="2:20" x14ac:dyDescent="0.2"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</row>
    <row r="2239" spans="2:20" x14ac:dyDescent="0.2"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</row>
    <row r="2240" spans="2:20" x14ac:dyDescent="0.2"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</row>
    <row r="2241" spans="2:20" x14ac:dyDescent="0.2"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</row>
    <row r="2242" spans="2:20" x14ac:dyDescent="0.2"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</row>
    <row r="2243" spans="2:20" x14ac:dyDescent="0.2"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</row>
    <row r="2244" spans="2:20" x14ac:dyDescent="0.2"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</row>
    <row r="2245" spans="2:20" x14ac:dyDescent="0.2"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</row>
    <row r="2246" spans="2:20" x14ac:dyDescent="0.2"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</row>
    <row r="2247" spans="2:20" x14ac:dyDescent="0.2"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</row>
    <row r="2248" spans="2:20" x14ac:dyDescent="0.2"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</row>
    <row r="2249" spans="2:20" x14ac:dyDescent="0.2"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</row>
    <row r="2250" spans="2:20" x14ac:dyDescent="0.2"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</row>
    <row r="2251" spans="2:20" x14ac:dyDescent="0.2"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</row>
    <row r="2252" spans="2:20" x14ac:dyDescent="0.2"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</row>
    <row r="2253" spans="2:20" x14ac:dyDescent="0.2"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</row>
    <row r="2254" spans="2:20" x14ac:dyDescent="0.2"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</row>
    <row r="2255" spans="2:20" x14ac:dyDescent="0.2"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</row>
    <row r="2256" spans="2:20" x14ac:dyDescent="0.2"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</row>
    <row r="2257" spans="2:20" x14ac:dyDescent="0.2"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</row>
    <row r="2258" spans="2:20" x14ac:dyDescent="0.2"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</row>
    <row r="2259" spans="2:20" x14ac:dyDescent="0.2"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</row>
    <row r="2260" spans="2:20" x14ac:dyDescent="0.2"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</row>
    <row r="2261" spans="2:20" x14ac:dyDescent="0.2"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</row>
    <row r="2262" spans="2:20" x14ac:dyDescent="0.2"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</row>
    <row r="2263" spans="2:20" x14ac:dyDescent="0.2"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</row>
    <row r="2264" spans="2:20" x14ac:dyDescent="0.2"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</row>
    <row r="2265" spans="2:20" x14ac:dyDescent="0.2"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</row>
    <row r="2266" spans="2:20" x14ac:dyDescent="0.2"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</row>
    <row r="2267" spans="2:20" x14ac:dyDescent="0.2"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</row>
    <row r="2268" spans="2:20" x14ac:dyDescent="0.2"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</row>
    <row r="2269" spans="2:20" x14ac:dyDescent="0.2"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</row>
    <row r="2270" spans="2:20" x14ac:dyDescent="0.2"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</row>
    <row r="2271" spans="2:20" x14ac:dyDescent="0.2"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</row>
    <row r="2272" spans="2:20" x14ac:dyDescent="0.2"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</row>
    <row r="2273" spans="2:20" x14ac:dyDescent="0.2"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</row>
    <row r="2274" spans="2:20" x14ac:dyDescent="0.2"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</row>
    <row r="2275" spans="2:20" x14ac:dyDescent="0.2"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</row>
    <row r="2276" spans="2:20" x14ac:dyDescent="0.2"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</row>
    <row r="2277" spans="2:20" x14ac:dyDescent="0.2"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</row>
    <row r="2278" spans="2:20" x14ac:dyDescent="0.2"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</row>
    <row r="2279" spans="2:20" x14ac:dyDescent="0.2"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</row>
    <row r="2280" spans="2:20" x14ac:dyDescent="0.2"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</row>
    <row r="2281" spans="2:20" x14ac:dyDescent="0.2"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</row>
    <row r="2282" spans="2:20" x14ac:dyDescent="0.2"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</row>
    <row r="2283" spans="2:20" x14ac:dyDescent="0.2"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</row>
    <row r="2284" spans="2:20" x14ac:dyDescent="0.2"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</row>
    <row r="2285" spans="2:20" x14ac:dyDescent="0.2"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</row>
    <row r="2286" spans="2:20" x14ac:dyDescent="0.2"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</row>
    <row r="2287" spans="2:20" x14ac:dyDescent="0.2"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</row>
    <row r="2288" spans="2:20" x14ac:dyDescent="0.2"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</row>
    <row r="2289" spans="2:20" x14ac:dyDescent="0.2"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</row>
    <row r="2290" spans="2:20" x14ac:dyDescent="0.2"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</row>
    <row r="2291" spans="2:20" x14ac:dyDescent="0.2"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</row>
    <row r="2292" spans="2:20" x14ac:dyDescent="0.2"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</row>
    <row r="2293" spans="2:20" x14ac:dyDescent="0.2"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</row>
    <row r="2294" spans="2:20" x14ac:dyDescent="0.2"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</row>
    <row r="2295" spans="2:20" x14ac:dyDescent="0.2"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</row>
    <row r="2296" spans="2:20" x14ac:dyDescent="0.2"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</row>
    <row r="2297" spans="2:20" x14ac:dyDescent="0.2"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</row>
    <row r="2298" spans="2:20" x14ac:dyDescent="0.2"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</row>
    <row r="2299" spans="2:20" x14ac:dyDescent="0.2"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</row>
    <row r="2300" spans="2:20" x14ac:dyDescent="0.2"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</row>
    <row r="2301" spans="2:20" x14ac:dyDescent="0.2"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</row>
    <row r="2302" spans="2:20" x14ac:dyDescent="0.2"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</row>
    <row r="2303" spans="2:20" x14ac:dyDescent="0.2"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</row>
    <row r="2304" spans="2:20" x14ac:dyDescent="0.2"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</row>
    <row r="2305" spans="2:20" x14ac:dyDescent="0.2"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</row>
    <row r="2306" spans="2:20" x14ac:dyDescent="0.2"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</row>
    <row r="2307" spans="2:20" x14ac:dyDescent="0.2"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</row>
    <row r="2308" spans="2:20" x14ac:dyDescent="0.2"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</row>
    <row r="2309" spans="2:20" x14ac:dyDescent="0.2"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</row>
    <row r="2310" spans="2:20" x14ac:dyDescent="0.2"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</row>
    <row r="2311" spans="2:20" x14ac:dyDescent="0.2"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</row>
    <row r="2312" spans="2:20" x14ac:dyDescent="0.2"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</row>
    <row r="2313" spans="2:20" x14ac:dyDescent="0.2"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</row>
    <row r="2314" spans="2:20" x14ac:dyDescent="0.2"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</row>
    <row r="2315" spans="2:20" x14ac:dyDescent="0.2"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</row>
    <row r="2316" spans="2:20" x14ac:dyDescent="0.2"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</row>
    <row r="2317" spans="2:20" x14ac:dyDescent="0.2"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</row>
    <row r="2318" spans="2:20" x14ac:dyDescent="0.2"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</row>
    <row r="2319" spans="2:20" x14ac:dyDescent="0.2"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</row>
    <row r="2320" spans="2:20" x14ac:dyDescent="0.2"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</row>
    <row r="2321" spans="2:20" x14ac:dyDescent="0.2"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</row>
    <row r="2322" spans="2:20" x14ac:dyDescent="0.2"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</row>
    <row r="2323" spans="2:20" x14ac:dyDescent="0.2"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</row>
    <row r="2324" spans="2:20" x14ac:dyDescent="0.2"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</row>
    <row r="2325" spans="2:20" x14ac:dyDescent="0.2"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</row>
    <row r="2326" spans="2:20" x14ac:dyDescent="0.2"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</row>
    <row r="2327" spans="2:20" x14ac:dyDescent="0.2"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</row>
    <row r="2328" spans="2:20" x14ac:dyDescent="0.2"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</row>
    <row r="2329" spans="2:20" x14ac:dyDescent="0.2"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</row>
    <row r="2330" spans="2:20" x14ac:dyDescent="0.2"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</row>
    <row r="2331" spans="2:20" x14ac:dyDescent="0.2"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</row>
    <row r="2332" spans="2:20" x14ac:dyDescent="0.2"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</row>
    <row r="2333" spans="2:20" x14ac:dyDescent="0.2"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</row>
    <row r="2334" spans="2:20" x14ac:dyDescent="0.2"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</row>
    <row r="2335" spans="2:20" x14ac:dyDescent="0.2"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</row>
    <row r="2336" spans="2:20" x14ac:dyDescent="0.2"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</row>
    <row r="2337" spans="2:20" x14ac:dyDescent="0.2"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</row>
    <row r="2338" spans="2:20" x14ac:dyDescent="0.2"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</row>
    <row r="2339" spans="2:20" x14ac:dyDescent="0.2"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</row>
    <row r="2340" spans="2:20" x14ac:dyDescent="0.2"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</row>
    <row r="2341" spans="2:20" x14ac:dyDescent="0.2"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</row>
    <row r="2342" spans="2:20" x14ac:dyDescent="0.2"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</row>
    <row r="2343" spans="2:20" x14ac:dyDescent="0.2"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</row>
    <row r="2344" spans="2:20" x14ac:dyDescent="0.2"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</row>
    <row r="2345" spans="2:20" x14ac:dyDescent="0.2"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</row>
    <row r="2346" spans="2:20" x14ac:dyDescent="0.2"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</row>
    <row r="2347" spans="2:20" x14ac:dyDescent="0.2"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</row>
    <row r="2348" spans="2:20" x14ac:dyDescent="0.2"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</row>
    <row r="2349" spans="2:20" x14ac:dyDescent="0.2"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</row>
    <row r="2350" spans="2:20" x14ac:dyDescent="0.2"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</row>
    <row r="2351" spans="2:20" x14ac:dyDescent="0.2"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</row>
    <row r="2352" spans="2:20" x14ac:dyDescent="0.2"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</row>
    <row r="2353" spans="2:20" x14ac:dyDescent="0.2"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</row>
    <row r="2354" spans="2:20" x14ac:dyDescent="0.2"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</row>
    <row r="2355" spans="2:20" x14ac:dyDescent="0.2"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</row>
    <row r="2356" spans="2:20" x14ac:dyDescent="0.2"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</row>
    <row r="2357" spans="2:20" x14ac:dyDescent="0.2"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</row>
    <row r="2358" spans="2:20" x14ac:dyDescent="0.2"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</row>
    <row r="2359" spans="2:20" x14ac:dyDescent="0.2"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</row>
    <row r="2360" spans="2:20" x14ac:dyDescent="0.2"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</row>
    <row r="2361" spans="2:20" x14ac:dyDescent="0.2"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</row>
    <row r="2362" spans="2:20" x14ac:dyDescent="0.2"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</row>
    <row r="2363" spans="2:20" x14ac:dyDescent="0.2"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</row>
    <row r="2364" spans="2:20" x14ac:dyDescent="0.2"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</row>
    <row r="2365" spans="2:20" x14ac:dyDescent="0.2"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</row>
    <row r="2366" spans="2:20" x14ac:dyDescent="0.2"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</row>
    <row r="2367" spans="2:20" x14ac:dyDescent="0.2"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</row>
    <row r="2368" spans="2:20" x14ac:dyDescent="0.2"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</row>
    <row r="2369" spans="2:20" x14ac:dyDescent="0.2"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</row>
    <row r="2370" spans="2:20" x14ac:dyDescent="0.2"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</row>
    <row r="2371" spans="2:20" x14ac:dyDescent="0.2"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</row>
    <row r="2372" spans="2:20" x14ac:dyDescent="0.2"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</row>
    <row r="2373" spans="2:20" x14ac:dyDescent="0.2"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</row>
    <row r="2374" spans="2:20" x14ac:dyDescent="0.2"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</row>
    <row r="2375" spans="2:20" x14ac:dyDescent="0.2"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</row>
    <row r="2376" spans="2:20" x14ac:dyDescent="0.2"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</row>
    <row r="2377" spans="2:20" x14ac:dyDescent="0.2"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</row>
    <row r="2378" spans="2:20" x14ac:dyDescent="0.2"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</row>
    <row r="2379" spans="2:20" x14ac:dyDescent="0.2"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</row>
    <row r="2380" spans="2:20" x14ac:dyDescent="0.2"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</row>
    <row r="2381" spans="2:20" x14ac:dyDescent="0.2"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</row>
    <row r="2382" spans="2:20" x14ac:dyDescent="0.2"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</row>
    <row r="2383" spans="2:20" x14ac:dyDescent="0.2"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</row>
    <row r="2384" spans="2:20" x14ac:dyDescent="0.2"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</row>
    <row r="2385" spans="2:20" x14ac:dyDescent="0.2"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</row>
    <row r="2386" spans="2:20" x14ac:dyDescent="0.2"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</row>
    <row r="2387" spans="2:20" x14ac:dyDescent="0.2"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</row>
    <row r="2388" spans="2:20" x14ac:dyDescent="0.2"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</row>
    <row r="2389" spans="2:20" x14ac:dyDescent="0.2"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</row>
    <row r="2390" spans="2:20" x14ac:dyDescent="0.2"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</row>
    <row r="2391" spans="2:20" x14ac:dyDescent="0.2"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</row>
    <row r="2392" spans="2:20" x14ac:dyDescent="0.2"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</row>
    <row r="2393" spans="2:20" x14ac:dyDescent="0.2"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</row>
    <row r="2394" spans="2:20" x14ac:dyDescent="0.2"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</row>
    <row r="2395" spans="2:20" x14ac:dyDescent="0.2"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</row>
    <row r="2396" spans="2:20" x14ac:dyDescent="0.2"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</row>
    <row r="2397" spans="2:20" x14ac:dyDescent="0.2"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</row>
    <row r="2398" spans="2:20" x14ac:dyDescent="0.2"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</row>
    <row r="2399" spans="2:20" x14ac:dyDescent="0.2"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</row>
    <row r="2400" spans="2:20" x14ac:dyDescent="0.2"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</row>
    <row r="2401" spans="2:20" x14ac:dyDescent="0.2"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</row>
    <row r="2402" spans="2:20" x14ac:dyDescent="0.2"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</row>
    <row r="2403" spans="2:20" x14ac:dyDescent="0.2"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</row>
    <row r="2404" spans="2:20" x14ac:dyDescent="0.2"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</row>
    <row r="2405" spans="2:20" x14ac:dyDescent="0.2"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</row>
    <row r="2406" spans="2:20" x14ac:dyDescent="0.2"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</row>
    <row r="2407" spans="2:20" x14ac:dyDescent="0.2"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</row>
    <row r="2408" spans="2:20" x14ac:dyDescent="0.2"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</row>
    <row r="2409" spans="2:20" x14ac:dyDescent="0.2"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</row>
    <row r="2410" spans="2:20" x14ac:dyDescent="0.2"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</row>
    <row r="2411" spans="2:20" x14ac:dyDescent="0.2"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</row>
    <row r="2412" spans="2:20" x14ac:dyDescent="0.2"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</row>
    <row r="2413" spans="2:20" x14ac:dyDescent="0.2"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</row>
    <row r="2414" spans="2:20" x14ac:dyDescent="0.2"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</row>
    <row r="2415" spans="2:20" x14ac:dyDescent="0.2"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</row>
    <row r="2416" spans="2:20" x14ac:dyDescent="0.2"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</row>
    <row r="2417" spans="2:20" x14ac:dyDescent="0.2"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</row>
    <row r="2418" spans="2:20" x14ac:dyDescent="0.2"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</row>
    <row r="2419" spans="2:20" x14ac:dyDescent="0.2"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</row>
    <row r="2420" spans="2:20" x14ac:dyDescent="0.2"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</row>
    <row r="2421" spans="2:20" x14ac:dyDescent="0.2"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</row>
    <row r="2422" spans="2:20" x14ac:dyDescent="0.2"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</row>
    <row r="2423" spans="2:20" x14ac:dyDescent="0.2"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</row>
    <row r="2424" spans="2:20" x14ac:dyDescent="0.2"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</row>
    <row r="2425" spans="2:20" x14ac:dyDescent="0.2"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</row>
    <row r="2426" spans="2:20" x14ac:dyDescent="0.2"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</row>
    <row r="2427" spans="2:20" x14ac:dyDescent="0.2"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</row>
    <row r="2428" spans="2:20" x14ac:dyDescent="0.2"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</row>
    <row r="2429" spans="2:20" x14ac:dyDescent="0.2"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</row>
    <row r="2430" spans="2:20" x14ac:dyDescent="0.2"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</row>
    <row r="2431" spans="2:20" x14ac:dyDescent="0.2"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</row>
    <row r="2432" spans="2:20" x14ac:dyDescent="0.2"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</row>
    <row r="2433" spans="2:20" x14ac:dyDescent="0.2"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</row>
    <row r="2434" spans="2:20" x14ac:dyDescent="0.2"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</row>
    <row r="2435" spans="2:20" x14ac:dyDescent="0.2"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</row>
    <row r="2436" spans="2:20" x14ac:dyDescent="0.2"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</row>
    <row r="2437" spans="2:20" x14ac:dyDescent="0.2"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</row>
    <row r="2438" spans="2:20" x14ac:dyDescent="0.2"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</row>
    <row r="2439" spans="2:20" x14ac:dyDescent="0.2"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</row>
    <row r="2440" spans="2:20" x14ac:dyDescent="0.2"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</row>
    <row r="2441" spans="2:20" x14ac:dyDescent="0.2"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</row>
    <row r="2442" spans="2:20" x14ac:dyDescent="0.2"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</row>
    <row r="2443" spans="2:20" x14ac:dyDescent="0.2"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</row>
    <row r="2444" spans="2:20" x14ac:dyDescent="0.2"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</row>
    <row r="2445" spans="2:20" x14ac:dyDescent="0.2"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</row>
    <row r="2446" spans="2:20" x14ac:dyDescent="0.2"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</row>
  </sheetData>
  <mergeCells count="19">
    <mergeCell ref="A7:T7"/>
    <mergeCell ref="A1:T1"/>
    <mergeCell ref="A2:T2"/>
    <mergeCell ref="A3:T3"/>
    <mergeCell ref="A4:T4"/>
    <mergeCell ref="A5:T5"/>
    <mergeCell ref="A8:T8"/>
    <mergeCell ref="A10:A11"/>
    <mergeCell ref="B10:B11"/>
    <mergeCell ref="D10:D11"/>
    <mergeCell ref="E10:G10"/>
    <mergeCell ref="H10:N10"/>
    <mergeCell ref="O10:Q10"/>
    <mergeCell ref="T10:T11"/>
    <mergeCell ref="A12:T12"/>
    <mergeCell ref="A16:T16"/>
    <mergeCell ref="H35:M35"/>
    <mergeCell ref="A37:E37"/>
    <mergeCell ref="H38:M38"/>
  </mergeCells>
  <printOptions horizontalCentered="1"/>
  <pageMargins left="0.17" right="0.17" top="0.3" bottom="0.33" header="0.3" footer="0.3"/>
  <pageSetup paperSize="9" scale="50" fitToWidth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43"/>
  <sheetViews>
    <sheetView topLeftCell="A22" zoomScale="66" zoomScaleNormal="66" workbookViewId="0">
      <selection activeCell="E22" sqref="E22"/>
    </sheetView>
  </sheetViews>
  <sheetFormatPr defaultRowHeight="12.75" x14ac:dyDescent="0.2"/>
  <cols>
    <col min="1" max="1" width="24.5703125" style="3" customWidth="1"/>
    <col min="2" max="2" width="7" style="7" customWidth="1"/>
    <col min="3" max="3" width="21.5703125" style="7" customWidth="1"/>
    <col min="4" max="4" width="12.42578125" style="7" customWidth="1"/>
    <col min="5" max="5" width="7.42578125" style="7" customWidth="1"/>
    <col min="6" max="6" width="10.7109375" style="7" customWidth="1"/>
    <col min="7" max="7" width="12.5703125" style="7" customWidth="1"/>
    <col min="8" max="8" width="6.85546875" style="7" customWidth="1"/>
    <col min="9" max="9" width="10.28515625" style="7" customWidth="1"/>
    <col min="10" max="10" width="9.5703125" style="7" customWidth="1"/>
    <col min="11" max="11" width="11.140625" style="7" customWidth="1"/>
    <col min="12" max="12" width="9.5703125" style="7" customWidth="1"/>
    <col min="13" max="13" width="9.7109375" style="7" customWidth="1"/>
    <col min="14" max="14" width="10.85546875" style="7" customWidth="1"/>
    <col min="15" max="15" width="10.5703125" style="7" customWidth="1"/>
    <col min="16" max="16" width="9.7109375" style="7" customWidth="1"/>
    <col min="17" max="17" width="12.28515625" style="7" customWidth="1"/>
    <col min="18" max="18" width="10.5703125" style="7" customWidth="1"/>
    <col min="19" max="19" width="12" style="7" customWidth="1"/>
    <col min="20" max="16384" width="9.140625" style="3"/>
  </cols>
  <sheetData>
    <row r="1" spans="1:19" x14ac:dyDescent="0.2">
      <c r="A1" s="110" t="s">
        <v>11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</row>
    <row r="2" spans="1:19" x14ac:dyDescent="0.2">
      <c r="A2" s="110" t="s">
        <v>12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</row>
    <row r="3" spans="1:19" ht="15" customHeight="1" x14ac:dyDescent="0.2">
      <c r="A3" s="110" t="s">
        <v>4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</row>
    <row r="4" spans="1:19" x14ac:dyDescent="0.2">
      <c r="A4" s="110" t="s">
        <v>13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</row>
    <row r="5" spans="1:19" x14ac:dyDescent="0.2">
      <c r="A5" s="110" t="s">
        <v>34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</row>
    <row r="6" spans="1:19" ht="7.5" customHeight="1" x14ac:dyDescent="0.2">
      <c r="A6" s="52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</row>
    <row r="7" spans="1:19" ht="18.75" x14ac:dyDescent="0.2">
      <c r="A7" s="109" t="s">
        <v>20</v>
      </c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</row>
    <row r="8" spans="1:19" ht="15.75" customHeight="1" x14ac:dyDescent="0.2">
      <c r="A8" s="111" t="s">
        <v>31</v>
      </c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</row>
    <row r="9" spans="1:19" x14ac:dyDescent="0.2">
      <c r="A9" s="5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</row>
    <row r="10" spans="1:19" ht="42.75" customHeight="1" x14ac:dyDescent="0.2">
      <c r="A10" s="112" t="s">
        <v>0</v>
      </c>
      <c r="B10" s="112" t="s">
        <v>3</v>
      </c>
      <c r="C10" s="112" t="s">
        <v>5</v>
      </c>
      <c r="D10" s="118" t="s">
        <v>7</v>
      </c>
      <c r="E10" s="119"/>
      <c r="F10" s="120"/>
      <c r="G10" s="118" t="s">
        <v>2</v>
      </c>
      <c r="H10" s="119"/>
      <c r="I10" s="119"/>
      <c r="J10" s="119"/>
      <c r="K10" s="119"/>
      <c r="L10" s="119"/>
      <c r="M10" s="120"/>
      <c r="N10" s="118" t="s">
        <v>37</v>
      </c>
      <c r="O10" s="119"/>
      <c r="P10" s="120"/>
      <c r="Q10" s="51"/>
      <c r="R10" s="51"/>
      <c r="S10" s="121" t="s">
        <v>26</v>
      </c>
    </row>
    <row r="11" spans="1:19" ht="144" customHeight="1" x14ac:dyDescent="0.2">
      <c r="A11" s="113"/>
      <c r="B11" s="113"/>
      <c r="C11" s="113"/>
      <c r="D11" s="54" t="s">
        <v>14</v>
      </c>
      <c r="E11" s="54" t="s">
        <v>18</v>
      </c>
      <c r="F11" s="54" t="s">
        <v>17</v>
      </c>
      <c r="G11" s="54" t="s">
        <v>16</v>
      </c>
      <c r="H11" s="54" t="s">
        <v>6</v>
      </c>
      <c r="I11" s="46" t="s">
        <v>38</v>
      </c>
      <c r="J11" s="54" t="s">
        <v>25</v>
      </c>
      <c r="K11" s="54" t="s">
        <v>24</v>
      </c>
      <c r="L11" s="54" t="s">
        <v>22</v>
      </c>
      <c r="M11" s="54" t="s">
        <v>28</v>
      </c>
      <c r="N11" s="47" t="s">
        <v>39</v>
      </c>
      <c r="O11" s="47" t="s">
        <v>40</v>
      </c>
      <c r="P11" s="47" t="s">
        <v>41</v>
      </c>
      <c r="Q11" s="45" t="s">
        <v>1</v>
      </c>
      <c r="R11" s="45" t="s">
        <v>27</v>
      </c>
      <c r="S11" s="122"/>
    </row>
    <row r="12" spans="1:19" ht="18.75" customHeight="1" x14ac:dyDescent="0.2">
      <c r="A12" s="130" t="s">
        <v>10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2"/>
    </row>
    <row r="13" spans="1:19" s="6" customFormat="1" ht="98.25" customHeight="1" x14ac:dyDescent="0.25">
      <c r="A13" s="36" t="s">
        <v>29</v>
      </c>
      <c r="B13" s="37">
        <v>17</v>
      </c>
      <c r="C13" s="37" t="s">
        <v>32</v>
      </c>
      <c r="D13" s="37">
        <v>2073200</v>
      </c>
      <c r="E13" s="38">
        <v>0</v>
      </c>
      <c r="F13" s="37">
        <v>10000</v>
      </c>
      <c r="G13" s="37">
        <v>1420000</v>
      </c>
      <c r="H13" s="37">
        <v>0</v>
      </c>
      <c r="I13" s="37">
        <v>0</v>
      </c>
      <c r="J13" s="37">
        <v>20000</v>
      </c>
      <c r="K13" s="37">
        <v>33000</v>
      </c>
      <c r="L13" s="37">
        <v>3000</v>
      </c>
      <c r="M13" s="37">
        <v>0</v>
      </c>
      <c r="N13" s="37">
        <v>40000</v>
      </c>
      <c r="O13" s="37">
        <v>220000</v>
      </c>
      <c r="P13" s="37">
        <v>5000</v>
      </c>
      <c r="Q13" s="37">
        <f>SUM(D13:P13)</f>
        <v>3824200</v>
      </c>
      <c r="R13" s="37">
        <f>Q13/B13</f>
        <v>224952.9411764706</v>
      </c>
      <c r="S13" s="37"/>
    </row>
    <row r="14" spans="1:19" s="15" customFormat="1" ht="49.5" customHeight="1" x14ac:dyDescent="0.25">
      <c r="A14" s="36" t="s">
        <v>30</v>
      </c>
      <c r="B14" s="37">
        <v>8.6999999999999993</v>
      </c>
      <c r="C14" s="37" t="s">
        <v>33</v>
      </c>
      <c r="D14" s="37">
        <v>1652000</v>
      </c>
      <c r="E14" s="38">
        <v>0</v>
      </c>
      <c r="F14" s="37">
        <v>30100</v>
      </c>
      <c r="G14" s="37">
        <v>1338695.06</v>
      </c>
      <c r="H14" s="37">
        <v>0</v>
      </c>
      <c r="I14" s="37">
        <v>0</v>
      </c>
      <c r="J14" s="37">
        <v>17950</v>
      </c>
      <c r="K14" s="34">
        <v>57050</v>
      </c>
      <c r="L14" s="37">
        <v>2900</v>
      </c>
      <c r="M14" s="37">
        <v>19000</v>
      </c>
      <c r="N14" s="37">
        <v>40000</v>
      </c>
      <c r="O14" s="37">
        <v>200000</v>
      </c>
      <c r="P14" s="37">
        <v>5000</v>
      </c>
      <c r="Q14" s="37">
        <f>SUM(D14:P14)</f>
        <v>3362695.06</v>
      </c>
      <c r="R14" s="37">
        <f>Q14/B14</f>
        <v>386516.67356321844</v>
      </c>
      <c r="S14" s="37"/>
    </row>
    <row r="15" spans="1:19" s="15" customFormat="1" ht="15.75" customHeight="1" x14ac:dyDescent="0.25">
      <c r="A15" s="17" t="s">
        <v>19</v>
      </c>
      <c r="B15" s="2"/>
      <c r="C15" s="2"/>
      <c r="D15" s="37">
        <f>SUM(D13:D14)</f>
        <v>3725200</v>
      </c>
      <c r="E15" s="37">
        <f t="shared" ref="E15:N15" si="0">SUM(E13:E14)</f>
        <v>0</v>
      </c>
      <c r="F15" s="37">
        <f t="shared" si="0"/>
        <v>40100</v>
      </c>
      <c r="G15" s="37">
        <f t="shared" si="0"/>
        <v>2758695.06</v>
      </c>
      <c r="H15" s="37">
        <f t="shared" si="0"/>
        <v>0</v>
      </c>
      <c r="I15" s="37">
        <f t="shared" si="0"/>
        <v>0</v>
      </c>
      <c r="J15" s="37">
        <f t="shared" si="0"/>
        <v>37950</v>
      </c>
      <c r="K15" s="37">
        <f t="shared" si="0"/>
        <v>90050</v>
      </c>
      <c r="L15" s="37">
        <f t="shared" si="0"/>
        <v>5900</v>
      </c>
      <c r="M15" s="37">
        <f t="shared" si="0"/>
        <v>19000</v>
      </c>
      <c r="N15" s="37">
        <f t="shared" si="0"/>
        <v>80000</v>
      </c>
      <c r="O15" s="37">
        <f>SUM(O13:O14)</f>
        <v>420000</v>
      </c>
      <c r="P15" s="37">
        <f>SUM(P13:P14)</f>
        <v>10000</v>
      </c>
      <c r="Q15" s="37">
        <f t="shared" ref="Q15" si="1">SUM(Q13:Q14)</f>
        <v>7186895.0600000005</v>
      </c>
      <c r="R15" s="37"/>
      <c r="S15" s="37"/>
    </row>
    <row r="16" spans="1:19" s="53" customFormat="1" ht="20.25" customHeight="1" x14ac:dyDescent="0.2">
      <c r="A16" s="123" t="s">
        <v>42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5"/>
    </row>
    <row r="17" spans="1:19" s="6" customFormat="1" ht="87.75" customHeight="1" x14ac:dyDescent="0.25">
      <c r="A17" s="36" t="s">
        <v>29</v>
      </c>
      <c r="B17" s="37">
        <v>17</v>
      </c>
      <c r="C17" s="37" t="s">
        <v>50</v>
      </c>
      <c r="D17" s="37">
        <f>SUM(4414942*0.5)</f>
        <v>2207471</v>
      </c>
      <c r="E17" s="38">
        <v>0</v>
      </c>
      <c r="F17" s="37">
        <f>SUM(23000*0.5)</f>
        <v>11500</v>
      </c>
      <c r="G17" s="37">
        <f>SUM(2944058*0.5)</f>
        <v>1472029</v>
      </c>
      <c r="H17" s="37">
        <v>0</v>
      </c>
      <c r="I17" s="37">
        <v>0</v>
      </c>
      <c r="J17" s="37">
        <f>SUM(84000*0.5)</f>
        <v>42000</v>
      </c>
      <c r="K17" s="37">
        <f>SUM(221000*0.5)</f>
        <v>110500</v>
      </c>
      <c r="L17" s="37">
        <f>SUM(56000*0.5)</f>
        <v>28000</v>
      </c>
      <c r="M17" s="37">
        <f>SUM(50000*0.5)</f>
        <v>25000</v>
      </c>
      <c r="N17" s="37">
        <f>SUM(110000*0.5)</f>
        <v>55000</v>
      </c>
      <c r="O17" s="37">
        <f>SUM(448000*0.5)</f>
        <v>224000</v>
      </c>
      <c r="P17" s="37">
        <f>SUM(10000*0.5)</f>
        <v>5000</v>
      </c>
      <c r="Q17" s="37">
        <f>SUM(D17:P17)</f>
        <v>4180500</v>
      </c>
      <c r="R17" s="37">
        <f>Q17/B17</f>
        <v>245911.76470588235</v>
      </c>
      <c r="S17" s="37"/>
    </row>
    <row r="18" spans="1:19" s="6" customFormat="1" ht="49.5" customHeight="1" x14ac:dyDescent="0.25">
      <c r="A18" s="36" t="s">
        <v>44</v>
      </c>
      <c r="B18" s="37">
        <v>90</v>
      </c>
      <c r="C18" s="37" t="s">
        <v>49</v>
      </c>
      <c r="D18" s="37">
        <f>SUM(4414942*0.35)</f>
        <v>1545229.7</v>
      </c>
      <c r="E18" s="38">
        <v>0</v>
      </c>
      <c r="F18" s="37">
        <f>SUM(23000*0.35)</f>
        <v>8049.9999999999991</v>
      </c>
      <c r="G18" s="37">
        <f>SUM(2944058*0.35)</f>
        <v>1030420.2999999999</v>
      </c>
      <c r="H18" s="37">
        <v>0</v>
      </c>
      <c r="I18" s="37">
        <v>0</v>
      </c>
      <c r="J18" s="37">
        <f>SUM(84000*0.35)</f>
        <v>29399.999999999996</v>
      </c>
      <c r="K18" s="37">
        <f>SUM(221000*0.35)</f>
        <v>77350</v>
      </c>
      <c r="L18" s="37">
        <f>SUM(56000*0.35)</f>
        <v>19600</v>
      </c>
      <c r="M18" s="37">
        <f>SUM(50000*0.35)</f>
        <v>17500</v>
      </c>
      <c r="N18" s="37">
        <f>SUM(110000*0.35)</f>
        <v>38500</v>
      </c>
      <c r="O18" s="37">
        <f>SUM(448000*0.35)</f>
        <v>156800</v>
      </c>
      <c r="P18" s="37">
        <f>SUM(10000*0.35)</f>
        <v>3500</v>
      </c>
      <c r="Q18" s="37">
        <f>SUM(D18:P18)</f>
        <v>2926350</v>
      </c>
      <c r="R18" s="37">
        <f>Q18/B18</f>
        <v>32515</v>
      </c>
      <c r="S18" s="37"/>
    </row>
    <row r="19" spans="1:19" s="6" customFormat="1" ht="43.5" customHeight="1" x14ac:dyDescent="0.25">
      <c r="A19" s="36" t="s">
        <v>52</v>
      </c>
      <c r="B19" s="37">
        <v>30</v>
      </c>
      <c r="C19" s="37" t="s">
        <v>49</v>
      </c>
      <c r="D19" s="37">
        <f>SUM(4414942*0.15)</f>
        <v>662241.29999999993</v>
      </c>
      <c r="E19" s="38">
        <v>0</v>
      </c>
      <c r="F19" s="37">
        <f>SUM(23000*0.15)</f>
        <v>3450</v>
      </c>
      <c r="G19" s="37">
        <f>SUM(G22*0.5)</f>
        <v>9200</v>
      </c>
      <c r="H19" s="37">
        <v>0</v>
      </c>
      <c r="I19" s="37">
        <v>0</v>
      </c>
      <c r="J19" s="37">
        <f>SUM(84000*0.15)</f>
        <v>12600</v>
      </c>
      <c r="K19" s="37">
        <f>SUM(221000*0.15)</f>
        <v>33150</v>
      </c>
      <c r="L19" s="37">
        <f>SUM(56000*0.15)</f>
        <v>8400</v>
      </c>
      <c r="M19" s="37">
        <f>SUM(50000*0.15)</f>
        <v>7500</v>
      </c>
      <c r="N19" s="37">
        <f>SUM(110000*0.15)</f>
        <v>16500</v>
      </c>
      <c r="O19" s="37">
        <f>SUM(448000*0.15)</f>
        <v>67200</v>
      </c>
      <c r="P19" s="37">
        <f>SUM(10000*0.15)</f>
        <v>1500</v>
      </c>
      <c r="Q19" s="37">
        <f>SUM(D19:P19)</f>
        <v>821741.29999999993</v>
      </c>
      <c r="R19" s="37">
        <f>Q19/B19</f>
        <v>27391.376666666663</v>
      </c>
      <c r="S19" s="37"/>
    </row>
    <row r="20" spans="1:19" s="6" customFormat="1" ht="23.25" customHeight="1" x14ac:dyDescent="0.25">
      <c r="A20" s="17" t="s">
        <v>19</v>
      </c>
      <c r="B20" s="2"/>
      <c r="C20" s="2"/>
      <c r="D20" s="37">
        <f t="shared" ref="D20:Q20" si="2">SUM(D17:D19)</f>
        <v>4414942</v>
      </c>
      <c r="E20" s="37">
        <f t="shared" si="2"/>
        <v>0</v>
      </c>
      <c r="F20" s="37">
        <f t="shared" si="2"/>
        <v>23000</v>
      </c>
      <c r="G20" s="37">
        <f>SUM(G22*0.4)</f>
        <v>7360</v>
      </c>
      <c r="H20" s="37">
        <f t="shared" si="2"/>
        <v>0</v>
      </c>
      <c r="I20" s="37">
        <f t="shared" si="2"/>
        <v>0</v>
      </c>
      <c r="J20" s="37">
        <f t="shared" si="2"/>
        <v>84000</v>
      </c>
      <c r="K20" s="37">
        <f t="shared" si="2"/>
        <v>221000</v>
      </c>
      <c r="L20" s="37">
        <f t="shared" si="2"/>
        <v>56000</v>
      </c>
      <c r="M20" s="37">
        <f t="shared" si="2"/>
        <v>50000</v>
      </c>
      <c r="N20" s="37">
        <f t="shared" si="2"/>
        <v>110000</v>
      </c>
      <c r="O20" s="37">
        <f t="shared" si="2"/>
        <v>448000</v>
      </c>
      <c r="P20" s="37">
        <f t="shared" si="2"/>
        <v>10000</v>
      </c>
      <c r="Q20" s="37">
        <f t="shared" si="2"/>
        <v>7928591.2999999998</v>
      </c>
      <c r="R20" s="37"/>
      <c r="S20" s="37"/>
    </row>
    <row r="21" spans="1:19" ht="17.25" customHeight="1" x14ac:dyDescent="0.2">
      <c r="A21" s="13" t="s">
        <v>97</v>
      </c>
      <c r="B21" s="14">
        <v>24</v>
      </c>
      <c r="C21" s="14">
        <v>2600</v>
      </c>
      <c r="D21" s="14"/>
      <c r="E21" s="14"/>
      <c r="F21" s="14"/>
      <c r="G21" s="14">
        <f>SUM(G22*0.1)</f>
        <v>1840</v>
      </c>
      <c r="H21" s="14"/>
      <c r="I21" s="14">
        <v>2018</v>
      </c>
      <c r="J21" s="14"/>
      <c r="K21" s="14">
        <f>SUM(K20*1)</f>
        <v>221000</v>
      </c>
      <c r="L21" s="14"/>
      <c r="M21" s="14"/>
      <c r="N21" s="14"/>
      <c r="O21" s="14"/>
      <c r="P21" s="14"/>
      <c r="Q21" s="14"/>
      <c r="R21" s="14"/>
      <c r="S21" s="14"/>
    </row>
    <row r="22" spans="1:19" ht="75" customHeight="1" x14ac:dyDescent="0.2">
      <c r="A22" s="89" t="s">
        <v>98</v>
      </c>
      <c r="B22" s="37"/>
      <c r="C22" s="37"/>
      <c r="D22" s="37"/>
      <c r="E22" s="38">
        <v>0</v>
      </c>
      <c r="F22" s="37">
        <f>SUM(23000*0.5)</f>
        <v>11500</v>
      </c>
      <c r="G22" s="37">
        <v>18400</v>
      </c>
      <c r="H22" s="37">
        <v>0</v>
      </c>
      <c r="I22" s="37">
        <v>3000</v>
      </c>
      <c r="J22" s="37">
        <f>SUM(84000*0.5)</f>
        <v>42000</v>
      </c>
      <c r="K22" s="37">
        <f>SUM(K20*0)</f>
        <v>0</v>
      </c>
      <c r="L22" s="37">
        <f>SUM(56000*0.5)</f>
        <v>28000</v>
      </c>
      <c r="M22" s="37">
        <f>SUM(50000*0.5)</f>
        <v>25000</v>
      </c>
      <c r="N22" s="37">
        <f>SUM(110000*0.5)</f>
        <v>55000</v>
      </c>
      <c r="O22" s="37">
        <f>SUM(448000*0.5)</f>
        <v>224000</v>
      </c>
      <c r="P22" s="37">
        <f>SUM(10000*0.5)</f>
        <v>5000</v>
      </c>
      <c r="Q22" s="37">
        <f>SUM(D22:P22)</f>
        <v>411900</v>
      </c>
      <c r="R22" s="37" t="e">
        <f>Q22/B22</f>
        <v>#DIV/0!</v>
      </c>
      <c r="S22" s="37"/>
    </row>
    <row r="23" spans="1:19" ht="38.25" x14ac:dyDescent="0.2">
      <c r="A23" s="90" t="s">
        <v>44</v>
      </c>
      <c r="B23" s="37">
        <v>100</v>
      </c>
      <c r="C23" s="37" t="s">
        <v>49</v>
      </c>
      <c r="D23" s="37">
        <f>SUM(4414942*0.35)</f>
        <v>1545229.7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/>
    </row>
    <row r="24" spans="1:19" ht="38.25" x14ac:dyDescent="0.2">
      <c r="A24" s="36" t="s">
        <v>52</v>
      </c>
      <c r="B24" s="37">
        <v>30</v>
      </c>
      <c r="C24" s="37" t="s">
        <v>49</v>
      </c>
      <c r="D24" s="37">
        <f>SUM(4414942*0.15)</f>
        <v>662241.29999999993</v>
      </c>
      <c r="E24" s="38">
        <v>0</v>
      </c>
      <c r="F24" s="37">
        <f>SUM(23000*0.15)</f>
        <v>3450</v>
      </c>
      <c r="G24" s="37">
        <f>SUM(2944058*0.15)</f>
        <v>441608.7</v>
      </c>
      <c r="H24" s="37">
        <v>0</v>
      </c>
      <c r="I24" s="37">
        <v>0</v>
      </c>
      <c r="J24" s="37">
        <f>SUM(84000*0.15)</f>
        <v>12600</v>
      </c>
      <c r="K24" s="37">
        <f>SUM(221000*0.15)</f>
        <v>33150</v>
      </c>
      <c r="L24" s="37">
        <f>SUM(56000*0.15)</f>
        <v>8400</v>
      </c>
      <c r="M24" s="37">
        <f>SUM(50000*0.15)</f>
        <v>7500</v>
      </c>
      <c r="N24" s="37">
        <f>SUM(110000*0.15)</f>
        <v>16500</v>
      </c>
      <c r="O24" s="37">
        <f>SUM(448000*0.15)</f>
        <v>67200</v>
      </c>
      <c r="P24" s="37">
        <f>SUM(10000*0.15)</f>
        <v>1500</v>
      </c>
      <c r="Q24" s="37">
        <f>SUM(D24:P24)</f>
        <v>1254150</v>
      </c>
      <c r="R24" s="37">
        <f>Q24/B24</f>
        <v>41805</v>
      </c>
      <c r="S24" s="37"/>
    </row>
    <row r="25" spans="1:19" ht="18.75" customHeight="1" x14ac:dyDescent="0.2">
      <c r="A25" s="17" t="s">
        <v>19</v>
      </c>
      <c r="B25" s="2"/>
      <c r="C25" s="2"/>
      <c r="D25" s="37">
        <f t="shared" ref="D25:Q25" si="3">SUM(D22:D24)</f>
        <v>2207471</v>
      </c>
      <c r="E25" s="37">
        <f t="shared" si="3"/>
        <v>0</v>
      </c>
      <c r="F25" s="37">
        <f t="shared" si="3"/>
        <v>14950</v>
      </c>
      <c r="G25" s="37">
        <f t="shared" si="3"/>
        <v>460008.7</v>
      </c>
      <c r="H25" s="37">
        <f t="shared" si="3"/>
        <v>0</v>
      </c>
      <c r="I25" s="37">
        <f t="shared" si="3"/>
        <v>3000</v>
      </c>
      <c r="J25" s="37">
        <f t="shared" si="3"/>
        <v>54600</v>
      </c>
      <c r="K25" s="37">
        <f t="shared" si="3"/>
        <v>33150</v>
      </c>
      <c r="L25" s="37">
        <f t="shared" si="3"/>
        <v>36400</v>
      </c>
      <c r="M25" s="37">
        <f t="shared" si="3"/>
        <v>32500</v>
      </c>
      <c r="N25" s="37">
        <f t="shared" si="3"/>
        <v>71500</v>
      </c>
      <c r="O25" s="37">
        <f t="shared" si="3"/>
        <v>291200</v>
      </c>
      <c r="P25" s="37">
        <f t="shared" si="3"/>
        <v>6500</v>
      </c>
      <c r="Q25" s="37">
        <f t="shared" si="3"/>
        <v>1666050</v>
      </c>
      <c r="R25" s="37"/>
      <c r="S25" s="37"/>
    </row>
    <row r="26" spans="1:19" ht="21" customHeight="1" x14ac:dyDescent="0.2">
      <c r="A26" s="13"/>
      <c r="B26" s="14"/>
      <c r="C26" s="14"/>
      <c r="D26" s="14"/>
      <c r="E26" s="14"/>
      <c r="F26" s="14"/>
      <c r="G26" s="14"/>
      <c r="H26" s="14"/>
      <c r="I26" s="48">
        <v>2019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</row>
    <row r="27" spans="1:19" ht="63.75" x14ac:dyDescent="0.2">
      <c r="A27" s="36" t="s">
        <v>29</v>
      </c>
      <c r="B27" s="37">
        <v>19</v>
      </c>
      <c r="C27" s="37" t="s">
        <v>50</v>
      </c>
      <c r="D27" s="37">
        <f>SUM(4414942*0.5)</f>
        <v>2207471</v>
      </c>
      <c r="E27" s="38">
        <v>0</v>
      </c>
      <c r="F27" s="37">
        <f>SUM(23000*0.5)</f>
        <v>11500</v>
      </c>
      <c r="G27" s="37">
        <f>SUM(2944058*0.5)</f>
        <v>1472029</v>
      </c>
      <c r="H27" s="37">
        <v>0</v>
      </c>
      <c r="I27" s="37">
        <v>0</v>
      </c>
      <c r="J27" s="37">
        <f>SUM(84000*0.5)</f>
        <v>42000</v>
      </c>
      <c r="K27" s="37">
        <f>SUM(221000*0.5)</f>
        <v>110500</v>
      </c>
      <c r="L27" s="37">
        <f>SUM(56000*0.5)</f>
        <v>28000</v>
      </c>
      <c r="M27" s="37">
        <f>SUM(50000*0.5)</f>
        <v>25000</v>
      </c>
      <c r="N27" s="37">
        <f>SUM(110000*0.5)</f>
        <v>55000</v>
      </c>
      <c r="O27" s="37">
        <f>SUM(448000*0.5)</f>
        <v>224000</v>
      </c>
      <c r="P27" s="37">
        <f>SUM(10000*0.5)</f>
        <v>5000</v>
      </c>
      <c r="Q27" s="37">
        <f>SUM(D27:P27)</f>
        <v>4180500</v>
      </c>
      <c r="R27" s="37">
        <f>Q27/B27</f>
        <v>220026.31578947368</v>
      </c>
      <c r="S27" s="37"/>
    </row>
    <row r="28" spans="1:19" ht="38.25" x14ac:dyDescent="0.2">
      <c r="A28" s="36" t="s">
        <v>44</v>
      </c>
      <c r="B28" s="37">
        <v>100</v>
      </c>
      <c r="C28" s="37" t="s">
        <v>49</v>
      </c>
      <c r="D28" s="37">
        <f>SUM(4414942*0.35)</f>
        <v>1545229.7</v>
      </c>
      <c r="E28" s="38">
        <v>0</v>
      </c>
      <c r="F28" s="37">
        <f>SUM(23000*0.35)</f>
        <v>8049.9999999999991</v>
      </c>
      <c r="G28" s="37">
        <f>SUM(2944058*0.35)</f>
        <v>1030420.2999999999</v>
      </c>
      <c r="H28" s="37">
        <v>0</v>
      </c>
      <c r="I28" s="37">
        <v>0</v>
      </c>
      <c r="J28" s="37">
        <f>SUM(84000*0.35)</f>
        <v>29399.999999999996</v>
      </c>
      <c r="K28" s="37">
        <f>SUM(221000*0.35)</f>
        <v>77350</v>
      </c>
      <c r="L28" s="37">
        <f>SUM(56000*0.35)</f>
        <v>19600</v>
      </c>
      <c r="M28" s="37">
        <f>SUM(50000*0.35)</f>
        <v>17500</v>
      </c>
      <c r="N28" s="37">
        <f>SUM(110000*0.35)</f>
        <v>38500</v>
      </c>
      <c r="O28" s="37">
        <f>SUM(448000*0.35)</f>
        <v>156800</v>
      </c>
      <c r="P28" s="37">
        <f>SUM(10000*0.35)</f>
        <v>3500</v>
      </c>
      <c r="Q28" s="37">
        <f>SUM(D28:P28)</f>
        <v>2926350</v>
      </c>
      <c r="R28" s="37">
        <f>Q28/B28</f>
        <v>29263.5</v>
      </c>
      <c r="S28" s="37"/>
    </row>
    <row r="29" spans="1:19" ht="38.25" x14ac:dyDescent="0.2">
      <c r="A29" s="36" t="s">
        <v>52</v>
      </c>
      <c r="B29" s="37">
        <v>40</v>
      </c>
      <c r="C29" s="37" t="s">
        <v>49</v>
      </c>
      <c r="D29" s="37">
        <f>SUM(4414942*0.15)</f>
        <v>662241.29999999993</v>
      </c>
      <c r="E29" s="38">
        <v>0</v>
      </c>
      <c r="F29" s="37">
        <f>SUM(23000*0.15)</f>
        <v>3450</v>
      </c>
      <c r="G29" s="37">
        <f>SUM(2944058*0.15)</f>
        <v>441608.7</v>
      </c>
      <c r="H29" s="37">
        <v>0</v>
      </c>
      <c r="I29" s="37">
        <v>0</v>
      </c>
      <c r="J29" s="37">
        <f>SUM(84000*0.15)</f>
        <v>12600</v>
      </c>
      <c r="K29" s="37">
        <f>SUM(221000*0.15)</f>
        <v>33150</v>
      </c>
      <c r="L29" s="37">
        <f>SUM(56000*0.15)</f>
        <v>8400</v>
      </c>
      <c r="M29" s="37">
        <f>SUM(50000*0.15)</f>
        <v>7500</v>
      </c>
      <c r="N29" s="37">
        <f>SUM(110000*0.15)</f>
        <v>16500</v>
      </c>
      <c r="O29" s="37">
        <f>SUM(448000*0.15)</f>
        <v>67200</v>
      </c>
      <c r="P29" s="37">
        <f>SUM(10000*0.15)</f>
        <v>1500</v>
      </c>
      <c r="Q29" s="37">
        <f>SUM(D29:P29)</f>
        <v>1254150</v>
      </c>
      <c r="R29" s="37">
        <f>Q29/B29</f>
        <v>31353.75</v>
      </c>
      <c r="S29" s="37"/>
    </row>
    <row r="30" spans="1:19" ht="15" customHeight="1" x14ac:dyDescent="0.2">
      <c r="A30" s="17" t="s">
        <v>19</v>
      </c>
      <c r="B30" s="2"/>
      <c r="C30" s="2"/>
      <c r="D30" s="37">
        <f t="shared" ref="D30:Q30" si="4">SUM(D27:D29)</f>
        <v>4414942</v>
      </c>
      <c r="E30" s="37">
        <f t="shared" si="4"/>
        <v>0</v>
      </c>
      <c r="F30" s="37">
        <f t="shared" si="4"/>
        <v>23000</v>
      </c>
      <c r="G30" s="37">
        <f t="shared" si="4"/>
        <v>2944058</v>
      </c>
      <c r="H30" s="37">
        <f t="shared" si="4"/>
        <v>0</v>
      </c>
      <c r="I30" s="37">
        <f t="shared" si="4"/>
        <v>0</v>
      </c>
      <c r="J30" s="37">
        <f t="shared" si="4"/>
        <v>84000</v>
      </c>
      <c r="K30" s="37">
        <f t="shared" si="4"/>
        <v>221000</v>
      </c>
      <c r="L30" s="37">
        <f t="shared" si="4"/>
        <v>56000</v>
      </c>
      <c r="M30" s="37">
        <f t="shared" si="4"/>
        <v>50000</v>
      </c>
      <c r="N30" s="37">
        <f t="shared" si="4"/>
        <v>110000</v>
      </c>
      <c r="O30" s="37">
        <f t="shared" si="4"/>
        <v>448000</v>
      </c>
      <c r="P30" s="37">
        <f t="shared" si="4"/>
        <v>10000</v>
      </c>
      <c r="Q30" s="37">
        <f t="shared" si="4"/>
        <v>8361000</v>
      </c>
      <c r="R30" s="37"/>
      <c r="S30" s="37"/>
    </row>
    <row r="31" spans="1:19" ht="15" customHeight="1" x14ac:dyDescent="0.2">
      <c r="A31" s="8"/>
      <c r="B31" s="9"/>
      <c r="C31" s="9"/>
      <c r="D31" s="9"/>
      <c r="E31" s="9"/>
      <c r="F31" s="9"/>
      <c r="G31" s="10"/>
      <c r="H31" s="10"/>
      <c r="I31" s="10"/>
      <c r="J31" s="10"/>
      <c r="K31" s="10"/>
      <c r="L31" s="10"/>
      <c r="M31" s="10"/>
      <c r="N31" s="9"/>
      <c r="O31" s="9"/>
      <c r="P31" s="9"/>
      <c r="Q31" s="9"/>
      <c r="R31" s="9"/>
      <c r="S31" s="9"/>
    </row>
    <row r="32" spans="1:19" ht="15.75" customHeight="1" x14ac:dyDescent="0.25">
      <c r="A32" s="19"/>
      <c r="B32" s="20"/>
      <c r="C32" s="20" t="s">
        <v>8</v>
      </c>
      <c r="D32" s="20"/>
      <c r="E32" s="20"/>
      <c r="F32" s="20"/>
      <c r="G32" s="129" t="s">
        <v>35</v>
      </c>
      <c r="H32" s="129"/>
      <c r="I32" s="129"/>
      <c r="J32" s="129"/>
      <c r="K32" s="129"/>
      <c r="L32" s="129"/>
      <c r="M32" s="49" t="s">
        <v>15</v>
      </c>
      <c r="N32" s="11"/>
      <c r="O32" s="11"/>
      <c r="P32" s="11"/>
      <c r="Q32" s="11"/>
      <c r="R32" s="11"/>
      <c r="S32" s="11"/>
    </row>
    <row r="33" spans="1:19" ht="3.75" hidden="1" customHeight="1" x14ac:dyDescent="0.25">
      <c r="A33" s="19"/>
      <c r="B33" s="20"/>
      <c r="C33" s="20"/>
      <c r="D33" s="20"/>
      <c r="E33" s="20"/>
      <c r="F33" s="20"/>
      <c r="G33" s="20"/>
      <c r="H33" s="20"/>
      <c r="I33" s="20"/>
      <c r="J33" s="20"/>
      <c r="K33" s="21"/>
      <c r="L33" s="20"/>
      <c r="M33" s="20"/>
      <c r="N33" s="11"/>
      <c r="O33" s="11"/>
      <c r="P33" s="11"/>
      <c r="Q33" s="11"/>
      <c r="R33" s="11"/>
      <c r="S33" s="11"/>
    </row>
    <row r="34" spans="1:19" ht="13.5" customHeight="1" x14ac:dyDescent="0.25">
      <c r="A34" s="129" t="s">
        <v>46</v>
      </c>
      <c r="B34" s="129"/>
      <c r="C34" s="129"/>
      <c r="D34" s="129"/>
      <c r="E34" s="50"/>
      <c r="F34" s="20"/>
      <c r="G34" s="49"/>
      <c r="H34" s="50"/>
      <c r="I34" s="50"/>
      <c r="J34" s="50"/>
      <c r="K34" s="50"/>
      <c r="L34" s="50"/>
      <c r="M34" s="50"/>
      <c r="N34" s="12"/>
      <c r="O34" s="12"/>
      <c r="P34" s="12"/>
      <c r="Q34" s="12"/>
      <c r="R34" s="12"/>
      <c r="S34" s="12"/>
    </row>
    <row r="35" spans="1:19" ht="15" x14ac:dyDescent="0.25">
      <c r="A35" s="20"/>
      <c r="B35" s="20"/>
      <c r="C35" s="20"/>
      <c r="D35" s="20"/>
      <c r="E35" s="20"/>
      <c r="F35" s="20"/>
      <c r="G35" s="129" t="s">
        <v>36</v>
      </c>
      <c r="H35" s="129"/>
      <c r="I35" s="129"/>
      <c r="J35" s="129"/>
      <c r="K35" s="129"/>
      <c r="L35" s="129"/>
      <c r="M35" s="49" t="s">
        <v>15</v>
      </c>
      <c r="N35" s="11"/>
      <c r="O35" s="11"/>
      <c r="P35" s="11"/>
      <c r="Q35" s="11"/>
      <c r="R35" s="11"/>
      <c r="S35" s="11"/>
    </row>
    <row r="36" spans="1:19" ht="15" x14ac:dyDescent="0.25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11"/>
      <c r="O36" s="11"/>
      <c r="P36" s="11"/>
      <c r="Q36" s="11"/>
      <c r="R36" s="11"/>
      <c r="S36" s="11"/>
    </row>
    <row r="37" spans="1:19" x14ac:dyDescent="0.2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</row>
    <row r="38" spans="1:19" x14ac:dyDescent="0.2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</row>
    <row r="39" spans="1:19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19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19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  <row r="1001" spans="1:19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</row>
    <row r="1002" spans="1:19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</row>
    <row r="1003" spans="1:19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</row>
    <row r="1004" spans="1:19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</row>
    <row r="1005" spans="1:19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</row>
    <row r="1006" spans="1:19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</row>
    <row r="1007" spans="1:19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</row>
    <row r="1008" spans="1:19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</row>
    <row r="1009" spans="1:19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</row>
    <row r="1010" spans="1:19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</row>
    <row r="1011" spans="1:19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</row>
    <row r="1012" spans="1:19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</row>
    <row r="1013" spans="1:19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</row>
    <row r="1014" spans="1:19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</row>
    <row r="1015" spans="1:19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</row>
    <row r="1016" spans="1:19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</row>
    <row r="1017" spans="1:19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</row>
    <row r="1018" spans="1:19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</row>
    <row r="1019" spans="1:19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</row>
    <row r="1020" spans="1:19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</row>
    <row r="1021" spans="1:19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</row>
    <row r="1022" spans="1:19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</row>
    <row r="1023" spans="1:19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</row>
    <row r="1024" spans="1:19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</row>
    <row r="1025" spans="1:19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</row>
    <row r="1026" spans="1:19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</row>
    <row r="1027" spans="1:19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</row>
    <row r="1028" spans="1:19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</row>
    <row r="1029" spans="1:19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</row>
    <row r="1030" spans="1:19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</row>
    <row r="1031" spans="1:19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</row>
    <row r="1032" spans="1:19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</row>
    <row r="1033" spans="1:19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</row>
    <row r="1034" spans="1:19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</row>
    <row r="1035" spans="1:19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</row>
    <row r="1036" spans="1:19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</row>
    <row r="1037" spans="1:19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</row>
    <row r="1038" spans="1:19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</row>
    <row r="1039" spans="1:19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</row>
    <row r="1040" spans="1:19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</row>
    <row r="1041" spans="1:19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</row>
    <row r="1042" spans="1:19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</row>
    <row r="1043" spans="1:19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</row>
    <row r="1044" spans="1:19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</row>
    <row r="1045" spans="1:19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</row>
    <row r="1046" spans="1:19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</row>
    <row r="1047" spans="1:19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</row>
    <row r="1048" spans="1:19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</row>
    <row r="1049" spans="1:19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</row>
    <row r="1050" spans="1:19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</row>
    <row r="1051" spans="1:19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</row>
    <row r="1052" spans="1:19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</row>
    <row r="1053" spans="1:19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</row>
    <row r="1054" spans="1:19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</row>
    <row r="1055" spans="1:19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</row>
    <row r="1056" spans="1:19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</row>
    <row r="1057" spans="1:19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</row>
    <row r="1058" spans="1:19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</row>
    <row r="1059" spans="1:19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</row>
    <row r="1060" spans="1:19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</row>
    <row r="1061" spans="1:19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</row>
    <row r="1062" spans="1:19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</row>
    <row r="1063" spans="1:19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</row>
    <row r="1064" spans="1:19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</row>
    <row r="1065" spans="1:19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</row>
    <row r="1066" spans="1:19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</row>
    <row r="1067" spans="1:19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</row>
    <row r="1068" spans="1:19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</row>
    <row r="1069" spans="1:19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</row>
    <row r="1070" spans="1:19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</row>
    <row r="1071" spans="1:19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</row>
    <row r="1072" spans="1:19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</row>
    <row r="1073" spans="1:19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</row>
    <row r="1074" spans="1:19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</row>
    <row r="1075" spans="1:19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</row>
    <row r="1076" spans="1:19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</row>
    <row r="1077" spans="1:19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</row>
    <row r="1078" spans="1:19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</row>
    <row r="1079" spans="1:19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</row>
    <row r="1080" spans="1:19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</row>
    <row r="1081" spans="1:19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</row>
    <row r="1082" spans="1:19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</row>
    <row r="1083" spans="1:19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</row>
    <row r="1084" spans="1:19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</row>
    <row r="1085" spans="1:19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</row>
    <row r="1086" spans="1:19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</row>
    <row r="1087" spans="1:19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</row>
    <row r="1088" spans="1:19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</row>
    <row r="1089" spans="1:19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</row>
    <row r="1090" spans="1:19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</row>
    <row r="1091" spans="1:19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</row>
    <row r="1092" spans="1:19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</row>
    <row r="1093" spans="1:19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</row>
    <row r="1094" spans="1:19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</row>
    <row r="1095" spans="1:19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</row>
    <row r="1096" spans="1:19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</row>
    <row r="1097" spans="1:19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</row>
    <row r="1098" spans="1:19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</row>
    <row r="1099" spans="1:19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</row>
    <row r="1100" spans="1:19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</row>
    <row r="1101" spans="1:19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</row>
    <row r="1102" spans="1:19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</row>
    <row r="1103" spans="1:19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</row>
    <row r="1104" spans="1:19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</row>
    <row r="1105" spans="1:19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</row>
    <row r="1106" spans="1:19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</row>
    <row r="1107" spans="1:19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</row>
    <row r="1108" spans="1:19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</row>
    <row r="1109" spans="1:19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</row>
    <row r="1110" spans="1:19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</row>
    <row r="1111" spans="1:19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</row>
    <row r="1112" spans="1:19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</row>
    <row r="1113" spans="1:19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</row>
    <row r="1114" spans="1:19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</row>
    <row r="1115" spans="1:19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</row>
    <row r="1116" spans="1:19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</row>
    <row r="1117" spans="1:19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</row>
    <row r="1118" spans="1:19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</row>
    <row r="1119" spans="1:19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</row>
    <row r="1120" spans="1:19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</row>
    <row r="1121" spans="1:19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</row>
    <row r="1122" spans="1:19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</row>
    <row r="1123" spans="1:19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</row>
    <row r="1124" spans="1:19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</row>
    <row r="1125" spans="1:19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</row>
    <row r="1126" spans="1:19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</row>
    <row r="1127" spans="1:19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</row>
    <row r="1128" spans="1:19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</row>
    <row r="1129" spans="1:19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</row>
    <row r="1130" spans="1:19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</row>
    <row r="1131" spans="1:19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</row>
    <row r="1132" spans="1:19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</row>
    <row r="1133" spans="1:19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</row>
    <row r="1134" spans="1:19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</row>
    <row r="1135" spans="1:19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</row>
    <row r="1136" spans="1:19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</row>
    <row r="1137" spans="1:19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</row>
    <row r="1138" spans="1:19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</row>
    <row r="1139" spans="1:19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</row>
    <row r="1140" spans="1:19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</row>
    <row r="1141" spans="1:19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</row>
    <row r="1142" spans="1:19" x14ac:dyDescent="0.2"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</row>
    <row r="1143" spans="1:19" x14ac:dyDescent="0.2"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</row>
    <row r="1144" spans="1:19" x14ac:dyDescent="0.2"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</row>
    <row r="1145" spans="1:19" x14ac:dyDescent="0.2"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</row>
    <row r="1146" spans="1:19" x14ac:dyDescent="0.2"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</row>
    <row r="1147" spans="1:19" x14ac:dyDescent="0.2"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</row>
    <row r="1148" spans="1:19" x14ac:dyDescent="0.2"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</row>
    <row r="1149" spans="1:19" x14ac:dyDescent="0.2"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</row>
    <row r="1150" spans="1:19" x14ac:dyDescent="0.2"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</row>
    <row r="1151" spans="1:19" x14ac:dyDescent="0.2"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</row>
    <row r="1152" spans="1:19" x14ac:dyDescent="0.2"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</row>
    <row r="1153" spans="2:19" x14ac:dyDescent="0.2"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</row>
    <row r="1154" spans="2:19" x14ac:dyDescent="0.2"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</row>
    <row r="1155" spans="2:19" x14ac:dyDescent="0.2"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</row>
    <row r="1156" spans="2:19" x14ac:dyDescent="0.2"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</row>
    <row r="1157" spans="2:19" x14ac:dyDescent="0.2"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</row>
    <row r="1158" spans="2:19" x14ac:dyDescent="0.2"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</row>
    <row r="1159" spans="2:19" x14ac:dyDescent="0.2"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</row>
    <row r="1160" spans="2:19" x14ac:dyDescent="0.2"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</row>
    <row r="1161" spans="2:19" x14ac:dyDescent="0.2"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</row>
    <row r="1162" spans="2:19" x14ac:dyDescent="0.2"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</row>
    <row r="1163" spans="2:19" x14ac:dyDescent="0.2"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</row>
    <row r="1164" spans="2:19" x14ac:dyDescent="0.2"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</row>
    <row r="1165" spans="2:19" x14ac:dyDescent="0.2"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</row>
    <row r="1166" spans="2:19" x14ac:dyDescent="0.2"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</row>
    <row r="1167" spans="2:19" x14ac:dyDescent="0.2"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</row>
    <row r="1168" spans="2:19" x14ac:dyDescent="0.2"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</row>
    <row r="1169" spans="2:19" x14ac:dyDescent="0.2"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</row>
    <row r="1170" spans="2:19" x14ac:dyDescent="0.2"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</row>
    <row r="1171" spans="2:19" x14ac:dyDescent="0.2"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</row>
    <row r="1172" spans="2:19" x14ac:dyDescent="0.2"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</row>
    <row r="1173" spans="2:19" x14ac:dyDescent="0.2"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</row>
    <row r="1174" spans="2:19" x14ac:dyDescent="0.2"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</row>
    <row r="1175" spans="2:19" x14ac:dyDescent="0.2"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</row>
    <row r="1176" spans="2:19" x14ac:dyDescent="0.2"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</row>
    <row r="1177" spans="2:19" x14ac:dyDescent="0.2"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</row>
    <row r="1178" spans="2:19" x14ac:dyDescent="0.2"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</row>
    <row r="1179" spans="2:19" x14ac:dyDescent="0.2"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</row>
    <row r="1180" spans="2:19" x14ac:dyDescent="0.2"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</row>
    <row r="1181" spans="2:19" x14ac:dyDescent="0.2"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</row>
    <row r="1182" spans="2:19" x14ac:dyDescent="0.2"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</row>
    <row r="1183" spans="2:19" x14ac:dyDescent="0.2"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</row>
    <row r="1184" spans="2:19" x14ac:dyDescent="0.2"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</row>
    <row r="1185" spans="2:19" x14ac:dyDescent="0.2"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</row>
    <row r="1186" spans="2:19" x14ac:dyDescent="0.2"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</row>
    <row r="1187" spans="2:19" x14ac:dyDescent="0.2"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</row>
    <row r="1188" spans="2:19" x14ac:dyDescent="0.2"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</row>
    <row r="1189" spans="2:19" x14ac:dyDescent="0.2"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</row>
    <row r="1190" spans="2:19" x14ac:dyDescent="0.2"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</row>
    <row r="1191" spans="2:19" x14ac:dyDescent="0.2"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</row>
    <row r="1192" spans="2:19" x14ac:dyDescent="0.2"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</row>
    <row r="1193" spans="2:19" x14ac:dyDescent="0.2"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</row>
    <row r="1194" spans="2:19" x14ac:dyDescent="0.2"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</row>
    <row r="1195" spans="2:19" x14ac:dyDescent="0.2"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</row>
    <row r="1196" spans="2:19" x14ac:dyDescent="0.2"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</row>
    <row r="1197" spans="2:19" x14ac:dyDescent="0.2"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</row>
    <row r="1198" spans="2:19" x14ac:dyDescent="0.2"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</row>
    <row r="1199" spans="2:19" x14ac:dyDescent="0.2"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</row>
    <row r="1200" spans="2:19" x14ac:dyDescent="0.2"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</row>
    <row r="1201" spans="2:19" x14ac:dyDescent="0.2"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</row>
    <row r="1202" spans="2:19" x14ac:dyDescent="0.2"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</row>
    <row r="1203" spans="2:19" x14ac:dyDescent="0.2"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</row>
    <row r="1204" spans="2:19" x14ac:dyDescent="0.2"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</row>
    <row r="1205" spans="2:19" x14ac:dyDescent="0.2"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</row>
    <row r="1206" spans="2:19" x14ac:dyDescent="0.2"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</row>
    <row r="1207" spans="2:19" x14ac:dyDescent="0.2"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</row>
    <row r="1208" spans="2:19" x14ac:dyDescent="0.2"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</row>
    <row r="1209" spans="2:19" x14ac:dyDescent="0.2"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</row>
    <row r="1210" spans="2:19" x14ac:dyDescent="0.2"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</row>
    <row r="1211" spans="2:19" x14ac:dyDescent="0.2"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</row>
    <row r="1212" spans="2:19" x14ac:dyDescent="0.2"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</row>
    <row r="1213" spans="2:19" x14ac:dyDescent="0.2"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</row>
    <row r="1214" spans="2:19" x14ac:dyDescent="0.2"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</row>
    <row r="1215" spans="2:19" x14ac:dyDescent="0.2"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</row>
    <row r="1216" spans="2:19" x14ac:dyDescent="0.2"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</row>
    <row r="1217" spans="2:19" x14ac:dyDescent="0.2"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</row>
    <row r="1218" spans="2:19" x14ac:dyDescent="0.2"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</row>
    <row r="1219" spans="2:19" x14ac:dyDescent="0.2"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</row>
    <row r="1220" spans="2:19" x14ac:dyDescent="0.2"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</row>
    <row r="1221" spans="2:19" x14ac:dyDescent="0.2"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</row>
    <row r="1222" spans="2:19" x14ac:dyDescent="0.2"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</row>
    <row r="1223" spans="2:19" x14ac:dyDescent="0.2"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</row>
    <row r="1224" spans="2:19" x14ac:dyDescent="0.2"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</row>
    <row r="1225" spans="2:19" x14ac:dyDescent="0.2"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</row>
    <row r="1226" spans="2:19" x14ac:dyDescent="0.2"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</row>
    <row r="1227" spans="2:19" x14ac:dyDescent="0.2"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</row>
    <row r="1228" spans="2:19" x14ac:dyDescent="0.2"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</row>
    <row r="1229" spans="2:19" x14ac:dyDescent="0.2"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</row>
    <row r="1230" spans="2:19" x14ac:dyDescent="0.2"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</row>
    <row r="1231" spans="2:19" x14ac:dyDescent="0.2"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</row>
    <row r="1232" spans="2:19" x14ac:dyDescent="0.2"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</row>
    <row r="1233" spans="2:19" x14ac:dyDescent="0.2"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</row>
    <row r="1234" spans="2:19" x14ac:dyDescent="0.2"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</row>
    <row r="1235" spans="2:19" x14ac:dyDescent="0.2"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</row>
    <row r="1236" spans="2:19" x14ac:dyDescent="0.2"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</row>
    <row r="1237" spans="2:19" x14ac:dyDescent="0.2"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</row>
    <row r="1238" spans="2:19" x14ac:dyDescent="0.2"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</row>
    <row r="1239" spans="2:19" x14ac:dyDescent="0.2"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</row>
    <row r="1240" spans="2:19" x14ac:dyDescent="0.2"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</row>
    <row r="1241" spans="2:19" x14ac:dyDescent="0.2"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</row>
    <row r="1242" spans="2:19" x14ac:dyDescent="0.2"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</row>
    <row r="1243" spans="2:19" x14ac:dyDescent="0.2"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</row>
    <row r="1244" spans="2:19" x14ac:dyDescent="0.2"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</row>
    <row r="1245" spans="2:19" x14ac:dyDescent="0.2"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</row>
    <row r="1246" spans="2:19" x14ac:dyDescent="0.2"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</row>
    <row r="1247" spans="2:19" x14ac:dyDescent="0.2"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</row>
    <row r="1248" spans="2:19" x14ac:dyDescent="0.2"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</row>
    <row r="1249" spans="2:19" x14ac:dyDescent="0.2"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</row>
    <row r="1250" spans="2:19" x14ac:dyDescent="0.2"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</row>
    <row r="1251" spans="2:19" x14ac:dyDescent="0.2"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</row>
    <row r="1252" spans="2:19" x14ac:dyDescent="0.2"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</row>
    <row r="1253" spans="2:19" x14ac:dyDescent="0.2"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</row>
    <row r="1254" spans="2:19" x14ac:dyDescent="0.2"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</row>
    <row r="1255" spans="2:19" x14ac:dyDescent="0.2"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</row>
    <row r="1256" spans="2:19" x14ac:dyDescent="0.2"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</row>
    <row r="1257" spans="2:19" x14ac:dyDescent="0.2"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</row>
    <row r="1258" spans="2:19" x14ac:dyDescent="0.2"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</row>
    <row r="1259" spans="2:19" x14ac:dyDescent="0.2"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</row>
    <row r="1260" spans="2:19" x14ac:dyDescent="0.2"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</row>
    <row r="1261" spans="2:19" x14ac:dyDescent="0.2"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</row>
    <row r="1262" spans="2:19" x14ac:dyDescent="0.2"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</row>
    <row r="1263" spans="2:19" x14ac:dyDescent="0.2"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</row>
    <row r="1264" spans="2:19" x14ac:dyDescent="0.2"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</row>
    <row r="1265" spans="2:19" x14ac:dyDescent="0.2"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</row>
    <row r="1266" spans="2:19" x14ac:dyDescent="0.2"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</row>
    <row r="1267" spans="2:19" x14ac:dyDescent="0.2"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</row>
    <row r="1268" spans="2:19" x14ac:dyDescent="0.2"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</row>
    <row r="1269" spans="2:19" x14ac:dyDescent="0.2"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</row>
    <row r="1270" spans="2:19" x14ac:dyDescent="0.2"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</row>
    <row r="1271" spans="2:19" x14ac:dyDescent="0.2"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</row>
    <row r="1272" spans="2:19" x14ac:dyDescent="0.2"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</row>
    <row r="1273" spans="2:19" x14ac:dyDescent="0.2"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</row>
    <row r="1274" spans="2:19" x14ac:dyDescent="0.2"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</row>
    <row r="1275" spans="2:19" x14ac:dyDescent="0.2"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</row>
    <row r="1276" spans="2:19" x14ac:dyDescent="0.2"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</row>
    <row r="1277" spans="2:19" x14ac:dyDescent="0.2"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</row>
    <row r="1278" spans="2:19" x14ac:dyDescent="0.2"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</row>
    <row r="1279" spans="2:19" x14ac:dyDescent="0.2"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</row>
    <row r="1280" spans="2:19" x14ac:dyDescent="0.2"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</row>
    <row r="1281" spans="2:19" x14ac:dyDescent="0.2"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</row>
    <row r="1282" spans="2:19" x14ac:dyDescent="0.2"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</row>
    <row r="1283" spans="2:19" x14ac:dyDescent="0.2"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</row>
    <row r="1284" spans="2:19" x14ac:dyDescent="0.2"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</row>
    <row r="1285" spans="2:19" x14ac:dyDescent="0.2"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</row>
    <row r="1286" spans="2:19" x14ac:dyDescent="0.2"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</row>
    <row r="1287" spans="2:19" x14ac:dyDescent="0.2"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</row>
    <row r="1288" spans="2:19" x14ac:dyDescent="0.2"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</row>
    <row r="1289" spans="2:19" x14ac:dyDescent="0.2"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</row>
    <row r="1290" spans="2:19" x14ac:dyDescent="0.2"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</row>
    <row r="1291" spans="2:19" x14ac:dyDescent="0.2"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</row>
    <row r="1292" spans="2:19" x14ac:dyDescent="0.2"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</row>
    <row r="1293" spans="2:19" x14ac:dyDescent="0.2"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</row>
    <row r="1294" spans="2:19" x14ac:dyDescent="0.2"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</row>
    <row r="1295" spans="2:19" x14ac:dyDescent="0.2"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</row>
    <row r="1296" spans="2:19" x14ac:dyDescent="0.2"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</row>
    <row r="1297" spans="2:19" x14ac:dyDescent="0.2"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</row>
    <row r="1298" spans="2:19" x14ac:dyDescent="0.2"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</row>
    <row r="1299" spans="2:19" x14ac:dyDescent="0.2"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</row>
    <row r="1300" spans="2:19" x14ac:dyDescent="0.2"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</row>
    <row r="1301" spans="2:19" x14ac:dyDescent="0.2"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</row>
    <row r="1302" spans="2:19" x14ac:dyDescent="0.2"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</row>
    <row r="1303" spans="2:19" x14ac:dyDescent="0.2"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</row>
    <row r="1304" spans="2:19" x14ac:dyDescent="0.2"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</row>
    <row r="1305" spans="2:19" x14ac:dyDescent="0.2"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</row>
    <row r="1306" spans="2:19" x14ac:dyDescent="0.2"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</row>
    <row r="1307" spans="2:19" x14ac:dyDescent="0.2"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</row>
    <row r="1308" spans="2:19" x14ac:dyDescent="0.2"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</row>
    <row r="1309" spans="2:19" x14ac:dyDescent="0.2"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</row>
    <row r="1310" spans="2:19" x14ac:dyDescent="0.2"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</row>
    <row r="1311" spans="2:19" x14ac:dyDescent="0.2"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</row>
    <row r="1312" spans="2:19" x14ac:dyDescent="0.2"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</row>
    <row r="1313" spans="2:19" x14ac:dyDescent="0.2"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</row>
    <row r="1314" spans="2:19" x14ac:dyDescent="0.2"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</row>
    <row r="1315" spans="2:19" x14ac:dyDescent="0.2"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</row>
    <row r="1316" spans="2:19" x14ac:dyDescent="0.2"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</row>
    <row r="1317" spans="2:19" x14ac:dyDescent="0.2"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</row>
    <row r="1318" spans="2:19" x14ac:dyDescent="0.2"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</row>
    <row r="1319" spans="2:19" x14ac:dyDescent="0.2"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</row>
    <row r="1320" spans="2:19" x14ac:dyDescent="0.2"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</row>
    <row r="1321" spans="2:19" x14ac:dyDescent="0.2"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</row>
    <row r="1322" spans="2:19" x14ac:dyDescent="0.2"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</row>
    <row r="1323" spans="2:19" x14ac:dyDescent="0.2"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</row>
    <row r="1324" spans="2:19" x14ac:dyDescent="0.2"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</row>
    <row r="1325" spans="2:19" x14ac:dyDescent="0.2"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</row>
    <row r="1326" spans="2:19" x14ac:dyDescent="0.2"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</row>
    <row r="1327" spans="2:19" x14ac:dyDescent="0.2"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</row>
    <row r="1328" spans="2:19" x14ac:dyDescent="0.2"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</row>
    <row r="1329" spans="2:19" x14ac:dyDescent="0.2"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</row>
    <row r="1330" spans="2:19" x14ac:dyDescent="0.2"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</row>
    <row r="1331" spans="2:19" x14ac:dyDescent="0.2"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</row>
    <row r="1332" spans="2:19" x14ac:dyDescent="0.2"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</row>
    <row r="1333" spans="2:19" x14ac:dyDescent="0.2"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</row>
    <row r="1334" spans="2:19" x14ac:dyDescent="0.2"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</row>
    <row r="1335" spans="2:19" x14ac:dyDescent="0.2"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</row>
    <row r="1336" spans="2:19" x14ac:dyDescent="0.2"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</row>
    <row r="1337" spans="2:19" x14ac:dyDescent="0.2"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</row>
    <row r="1338" spans="2:19" x14ac:dyDescent="0.2"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</row>
    <row r="1339" spans="2:19" x14ac:dyDescent="0.2"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</row>
    <row r="1340" spans="2:19" x14ac:dyDescent="0.2"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</row>
    <row r="1341" spans="2:19" x14ac:dyDescent="0.2"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</row>
    <row r="1342" spans="2:19" x14ac:dyDescent="0.2"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</row>
    <row r="1343" spans="2:19" x14ac:dyDescent="0.2"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</row>
    <row r="1344" spans="2:19" x14ac:dyDescent="0.2"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</row>
    <row r="1345" spans="2:19" x14ac:dyDescent="0.2"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</row>
    <row r="1346" spans="2:19" x14ac:dyDescent="0.2"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</row>
    <row r="1347" spans="2:19" x14ac:dyDescent="0.2"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</row>
    <row r="1348" spans="2:19" x14ac:dyDescent="0.2"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</row>
    <row r="1349" spans="2:19" x14ac:dyDescent="0.2"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</row>
    <row r="1350" spans="2:19" x14ac:dyDescent="0.2"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</row>
    <row r="1351" spans="2:19" x14ac:dyDescent="0.2"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</row>
    <row r="1352" spans="2:19" x14ac:dyDescent="0.2"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</row>
    <row r="1353" spans="2:19" x14ac:dyDescent="0.2"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</row>
    <row r="1354" spans="2:19" x14ac:dyDescent="0.2"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</row>
    <row r="1355" spans="2:19" x14ac:dyDescent="0.2"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</row>
    <row r="1356" spans="2:19" x14ac:dyDescent="0.2"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</row>
    <row r="1357" spans="2:19" x14ac:dyDescent="0.2"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</row>
    <row r="1358" spans="2:19" x14ac:dyDescent="0.2"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</row>
    <row r="1359" spans="2:19" x14ac:dyDescent="0.2"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</row>
    <row r="1360" spans="2:19" x14ac:dyDescent="0.2"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</row>
    <row r="1361" spans="2:19" x14ac:dyDescent="0.2"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</row>
    <row r="1362" spans="2:19" x14ac:dyDescent="0.2"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</row>
    <row r="1363" spans="2:19" x14ac:dyDescent="0.2"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</row>
    <row r="1364" spans="2:19" x14ac:dyDescent="0.2"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</row>
    <row r="1365" spans="2:19" x14ac:dyDescent="0.2"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</row>
    <row r="1366" spans="2:19" x14ac:dyDescent="0.2"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</row>
    <row r="1367" spans="2:19" x14ac:dyDescent="0.2"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</row>
    <row r="1368" spans="2:19" x14ac:dyDescent="0.2"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</row>
    <row r="1369" spans="2:19" x14ac:dyDescent="0.2"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</row>
    <row r="1370" spans="2:19" x14ac:dyDescent="0.2"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</row>
    <row r="1371" spans="2:19" x14ac:dyDescent="0.2"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</row>
    <row r="1372" spans="2:19" x14ac:dyDescent="0.2"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</row>
    <row r="1373" spans="2:19" x14ac:dyDescent="0.2"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</row>
    <row r="1374" spans="2:19" x14ac:dyDescent="0.2"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</row>
    <row r="1375" spans="2:19" x14ac:dyDescent="0.2"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</row>
    <row r="1376" spans="2:19" x14ac:dyDescent="0.2"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</row>
    <row r="1377" spans="2:19" x14ac:dyDescent="0.2"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</row>
    <row r="1378" spans="2:19" x14ac:dyDescent="0.2"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</row>
    <row r="1379" spans="2:19" x14ac:dyDescent="0.2"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</row>
    <row r="1380" spans="2:19" x14ac:dyDescent="0.2"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</row>
    <row r="1381" spans="2:19" x14ac:dyDescent="0.2"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</row>
    <row r="1382" spans="2:19" x14ac:dyDescent="0.2"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</row>
    <row r="1383" spans="2:19" x14ac:dyDescent="0.2"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</row>
    <row r="1384" spans="2:19" x14ac:dyDescent="0.2"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</row>
    <row r="1385" spans="2:19" x14ac:dyDescent="0.2"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</row>
    <row r="1386" spans="2:19" x14ac:dyDescent="0.2"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</row>
    <row r="1387" spans="2:19" x14ac:dyDescent="0.2"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</row>
    <row r="1388" spans="2:19" x14ac:dyDescent="0.2"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</row>
    <row r="1389" spans="2:19" x14ac:dyDescent="0.2"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</row>
    <row r="1390" spans="2:19" x14ac:dyDescent="0.2"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</row>
    <row r="1391" spans="2:19" x14ac:dyDescent="0.2"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</row>
    <row r="1392" spans="2:19" x14ac:dyDescent="0.2"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</row>
    <row r="1393" spans="2:19" x14ac:dyDescent="0.2"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</row>
    <row r="1394" spans="2:19" x14ac:dyDescent="0.2"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</row>
    <row r="1395" spans="2:19" x14ac:dyDescent="0.2"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</row>
    <row r="1396" spans="2:19" x14ac:dyDescent="0.2"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</row>
    <row r="1397" spans="2:19" x14ac:dyDescent="0.2"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</row>
    <row r="1398" spans="2:19" x14ac:dyDescent="0.2"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</row>
    <row r="1399" spans="2:19" x14ac:dyDescent="0.2"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</row>
    <row r="1400" spans="2:19" x14ac:dyDescent="0.2"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</row>
    <row r="1401" spans="2:19" x14ac:dyDescent="0.2"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</row>
    <row r="1402" spans="2:19" x14ac:dyDescent="0.2"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</row>
    <row r="1403" spans="2:19" x14ac:dyDescent="0.2"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</row>
    <row r="1404" spans="2:19" x14ac:dyDescent="0.2"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</row>
    <row r="1405" spans="2:19" x14ac:dyDescent="0.2"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</row>
    <row r="1406" spans="2:19" x14ac:dyDescent="0.2"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</row>
    <row r="1407" spans="2:19" x14ac:dyDescent="0.2"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</row>
    <row r="1408" spans="2:19" x14ac:dyDescent="0.2"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</row>
    <row r="1409" spans="2:19" x14ac:dyDescent="0.2"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</row>
    <row r="1410" spans="2:19" x14ac:dyDescent="0.2"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</row>
    <row r="1411" spans="2:19" x14ac:dyDescent="0.2"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</row>
    <row r="1412" spans="2:19" x14ac:dyDescent="0.2"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</row>
    <row r="1413" spans="2:19" x14ac:dyDescent="0.2"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</row>
    <row r="1414" spans="2:19" x14ac:dyDescent="0.2"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</row>
    <row r="1415" spans="2:19" x14ac:dyDescent="0.2"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</row>
    <row r="1416" spans="2:19" x14ac:dyDescent="0.2"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</row>
    <row r="1417" spans="2:19" x14ac:dyDescent="0.2"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</row>
    <row r="1418" spans="2:19" x14ac:dyDescent="0.2"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</row>
    <row r="1419" spans="2:19" x14ac:dyDescent="0.2"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</row>
    <row r="1420" spans="2:19" x14ac:dyDescent="0.2"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</row>
    <row r="1421" spans="2:19" x14ac:dyDescent="0.2"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</row>
    <row r="1422" spans="2:19" x14ac:dyDescent="0.2"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</row>
    <row r="1423" spans="2:19" x14ac:dyDescent="0.2"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</row>
    <row r="1424" spans="2:19" x14ac:dyDescent="0.2"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</row>
    <row r="1425" spans="2:19" x14ac:dyDescent="0.2"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</row>
    <row r="1426" spans="2:19" x14ac:dyDescent="0.2"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</row>
    <row r="1427" spans="2:19" x14ac:dyDescent="0.2"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</row>
    <row r="1428" spans="2:19" x14ac:dyDescent="0.2"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</row>
    <row r="1429" spans="2:19" x14ac:dyDescent="0.2"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</row>
    <row r="1430" spans="2:19" x14ac:dyDescent="0.2"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</row>
    <row r="1431" spans="2:19" x14ac:dyDescent="0.2"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</row>
    <row r="1432" spans="2:19" x14ac:dyDescent="0.2"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</row>
    <row r="1433" spans="2:19" x14ac:dyDescent="0.2"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</row>
    <row r="1434" spans="2:19" x14ac:dyDescent="0.2"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</row>
    <row r="1435" spans="2:19" x14ac:dyDescent="0.2"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</row>
    <row r="1436" spans="2:19" x14ac:dyDescent="0.2"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</row>
    <row r="1437" spans="2:19" x14ac:dyDescent="0.2"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</row>
    <row r="1438" spans="2:19" x14ac:dyDescent="0.2"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</row>
    <row r="1439" spans="2:19" x14ac:dyDescent="0.2"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</row>
    <row r="1440" spans="2:19" x14ac:dyDescent="0.2"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</row>
    <row r="1441" spans="2:19" x14ac:dyDescent="0.2"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</row>
    <row r="1442" spans="2:19" x14ac:dyDescent="0.2"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</row>
    <row r="1443" spans="2:19" x14ac:dyDescent="0.2"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</row>
    <row r="1444" spans="2:19" x14ac:dyDescent="0.2"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</row>
    <row r="1445" spans="2:19" x14ac:dyDescent="0.2"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</row>
    <row r="1446" spans="2:19" x14ac:dyDescent="0.2"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</row>
    <row r="1447" spans="2:19" x14ac:dyDescent="0.2"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</row>
    <row r="1448" spans="2:19" x14ac:dyDescent="0.2"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</row>
    <row r="1449" spans="2:19" x14ac:dyDescent="0.2"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</row>
    <row r="1450" spans="2:19" x14ac:dyDescent="0.2"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</row>
    <row r="1451" spans="2:19" x14ac:dyDescent="0.2"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</row>
    <row r="1452" spans="2:19" x14ac:dyDescent="0.2"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</row>
    <row r="1453" spans="2:19" x14ac:dyDescent="0.2"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</row>
    <row r="1454" spans="2:19" x14ac:dyDescent="0.2"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</row>
    <row r="1455" spans="2:19" x14ac:dyDescent="0.2"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</row>
    <row r="1456" spans="2:19" x14ac:dyDescent="0.2"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</row>
    <row r="1457" spans="2:19" x14ac:dyDescent="0.2"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</row>
    <row r="1458" spans="2:19" x14ac:dyDescent="0.2"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</row>
    <row r="1459" spans="2:19" x14ac:dyDescent="0.2"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</row>
    <row r="1460" spans="2:19" x14ac:dyDescent="0.2"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</row>
    <row r="1461" spans="2:19" x14ac:dyDescent="0.2"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</row>
    <row r="1462" spans="2:19" x14ac:dyDescent="0.2"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</row>
    <row r="1463" spans="2:19" x14ac:dyDescent="0.2"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</row>
    <row r="1464" spans="2:19" x14ac:dyDescent="0.2"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</row>
    <row r="1465" spans="2:19" x14ac:dyDescent="0.2"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</row>
    <row r="1466" spans="2:19" x14ac:dyDescent="0.2"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</row>
    <row r="1467" spans="2:19" x14ac:dyDescent="0.2"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</row>
    <row r="1468" spans="2:19" x14ac:dyDescent="0.2"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</row>
    <row r="1469" spans="2:19" x14ac:dyDescent="0.2"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</row>
    <row r="1470" spans="2:19" x14ac:dyDescent="0.2"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</row>
    <row r="1471" spans="2:19" x14ac:dyDescent="0.2"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</row>
    <row r="1472" spans="2:19" x14ac:dyDescent="0.2"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</row>
    <row r="1473" spans="2:19" x14ac:dyDescent="0.2"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</row>
    <row r="1474" spans="2:19" x14ac:dyDescent="0.2"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</row>
    <row r="1475" spans="2:19" x14ac:dyDescent="0.2"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</row>
    <row r="1476" spans="2:19" x14ac:dyDescent="0.2"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</row>
    <row r="1477" spans="2:19" x14ac:dyDescent="0.2"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</row>
    <row r="1478" spans="2:19" x14ac:dyDescent="0.2"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</row>
    <row r="1479" spans="2:19" x14ac:dyDescent="0.2"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</row>
    <row r="1480" spans="2:19" x14ac:dyDescent="0.2"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</row>
    <row r="1481" spans="2:19" x14ac:dyDescent="0.2"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</row>
    <row r="1482" spans="2:19" x14ac:dyDescent="0.2"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</row>
    <row r="1483" spans="2:19" x14ac:dyDescent="0.2"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</row>
    <row r="1484" spans="2:19" x14ac:dyDescent="0.2"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</row>
    <row r="1485" spans="2:19" x14ac:dyDescent="0.2"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</row>
    <row r="1486" spans="2:19" x14ac:dyDescent="0.2"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</row>
    <row r="1487" spans="2:19" x14ac:dyDescent="0.2"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</row>
    <row r="1488" spans="2:19" x14ac:dyDescent="0.2"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</row>
    <row r="1489" spans="2:19" x14ac:dyDescent="0.2"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</row>
    <row r="1490" spans="2:19" x14ac:dyDescent="0.2"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</row>
    <row r="1491" spans="2:19" x14ac:dyDescent="0.2"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</row>
    <row r="1492" spans="2:19" x14ac:dyDescent="0.2"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</row>
    <row r="1493" spans="2:19" x14ac:dyDescent="0.2"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</row>
    <row r="1494" spans="2:19" x14ac:dyDescent="0.2"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</row>
    <row r="1495" spans="2:19" x14ac:dyDescent="0.2"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</row>
    <row r="1496" spans="2:19" x14ac:dyDescent="0.2"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</row>
    <row r="1497" spans="2:19" x14ac:dyDescent="0.2"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</row>
    <row r="1498" spans="2:19" x14ac:dyDescent="0.2"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</row>
    <row r="1499" spans="2:19" x14ac:dyDescent="0.2"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</row>
    <row r="1500" spans="2:19" x14ac:dyDescent="0.2"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</row>
    <row r="1501" spans="2:19" x14ac:dyDescent="0.2"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</row>
    <row r="1502" spans="2:19" x14ac:dyDescent="0.2"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</row>
    <row r="1503" spans="2:19" x14ac:dyDescent="0.2"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</row>
    <row r="1504" spans="2:19" x14ac:dyDescent="0.2"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</row>
    <row r="1505" spans="2:19" x14ac:dyDescent="0.2"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</row>
    <row r="1506" spans="2:19" x14ac:dyDescent="0.2"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</row>
    <row r="1507" spans="2:19" x14ac:dyDescent="0.2"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</row>
    <row r="1508" spans="2:19" x14ac:dyDescent="0.2"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</row>
    <row r="1509" spans="2:19" x14ac:dyDescent="0.2"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</row>
    <row r="1510" spans="2:19" x14ac:dyDescent="0.2"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</row>
    <row r="1511" spans="2:19" x14ac:dyDescent="0.2"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</row>
    <row r="1512" spans="2:19" x14ac:dyDescent="0.2"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</row>
    <row r="1513" spans="2:19" x14ac:dyDescent="0.2"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</row>
    <row r="1514" spans="2:19" x14ac:dyDescent="0.2"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</row>
    <row r="1515" spans="2:19" x14ac:dyDescent="0.2"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</row>
    <row r="1516" spans="2:19" x14ac:dyDescent="0.2"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</row>
    <row r="1517" spans="2:19" x14ac:dyDescent="0.2"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</row>
    <row r="1518" spans="2:19" x14ac:dyDescent="0.2"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</row>
    <row r="1519" spans="2:19" x14ac:dyDescent="0.2"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</row>
    <row r="1520" spans="2:19" x14ac:dyDescent="0.2"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</row>
    <row r="1521" spans="2:19" x14ac:dyDescent="0.2"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</row>
    <row r="1522" spans="2:19" x14ac:dyDescent="0.2"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</row>
    <row r="1523" spans="2:19" x14ac:dyDescent="0.2"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</row>
    <row r="1524" spans="2:19" x14ac:dyDescent="0.2"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</row>
    <row r="1525" spans="2:19" x14ac:dyDescent="0.2"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</row>
    <row r="1526" spans="2:19" x14ac:dyDescent="0.2"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</row>
    <row r="1527" spans="2:19" x14ac:dyDescent="0.2"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</row>
    <row r="1528" spans="2:19" x14ac:dyDescent="0.2"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</row>
    <row r="1529" spans="2:19" x14ac:dyDescent="0.2"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</row>
    <row r="1530" spans="2:19" x14ac:dyDescent="0.2"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</row>
    <row r="1531" spans="2:19" x14ac:dyDescent="0.2"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</row>
    <row r="1532" spans="2:19" x14ac:dyDescent="0.2"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</row>
    <row r="1533" spans="2:19" x14ac:dyDescent="0.2"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</row>
    <row r="1534" spans="2:19" x14ac:dyDescent="0.2"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</row>
    <row r="1535" spans="2:19" x14ac:dyDescent="0.2"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</row>
    <row r="1536" spans="2:19" x14ac:dyDescent="0.2"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</row>
    <row r="1537" spans="2:19" x14ac:dyDescent="0.2"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</row>
    <row r="1538" spans="2:19" x14ac:dyDescent="0.2"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</row>
    <row r="1539" spans="2:19" x14ac:dyDescent="0.2"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</row>
    <row r="1540" spans="2:19" x14ac:dyDescent="0.2"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</row>
    <row r="1541" spans="2:19" x14ac:dyDescent="0.2"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</row>
    <row r="1542" spans="2:19" x14ac:dyDescent="0.2"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</row>
    <row r="1543" spans="2:19" x14ac:dyDescent="0.2"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</row>
    <row r="1544" spans="2:19" x14ac:dyDescent="0.2"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</row>
    <row r="1545" spans="2:19" x14ac:dyDescent="0.2"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</row>
    <row r="1546" spans="2:19" x14ac:dyDescent="0.2"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</row>
    <row r="1547" spans="2:19" x14ac:dyDescent="0.2"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</row>
    <row r="1548" spans="2:19" x14ac:dyDescent="0.2"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</row>
    <row r="1549" spans="2:19" x14ac:dyDescent="0.2"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</row>
    <row r="1550" spans="2:19" x14ac:dyDescent="0.2"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</row>
    <row r="1551" spans="2:19" x14ac:dyDescent="0.2"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</row>
    <row r="1552" spans="2:19" x14ac:dyDescent="0.2"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</row>
    <row r="1553" spans="2:19" x14ac:dyDescent="0.2"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</row>
    <row r="1554" spans="2:19" x14ac:dyDescent="0.2"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</row>
    <row r="1555" spans="2:19" x14ac:dyDescent="0.2"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</row>
    <row r="1556" spans="2:19" x14ac:dyDescent="0.2"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</row>
    <row r="1557" spans="2:19" x14ac:dyDescent="0.2"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</row>
    <row r="1558" spans="2:19" x14ac:dyDescent="0.2"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</row>
    <row r="1559" spans="2:19" x14ac:dyDescent="0.2"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</row>
    <row r="1560" spans="2:19" x14ac:dyDescent="0.2"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</row>
    <row r="1561" spans="2:19" x14ac:dyDescent="0.2"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</row>
    <row r="1562" spans="2:19" x14ac:dyDescent="0.2"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</row>
    <row r="1563" spans="2:19" x14ac:dyDescent="0.2"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</row>
    <row r="1564" spans="2:19" x14ac:dyDescent="0.2"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</row>
    <row r="1565" spans="2:19" x14ac:dyDescent="0.2"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</row>
    <row r="1566" spans="2:19" x14ac:dyDescent="0.2"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</row>
    <row r="1567" spans="2:19" x14ac:dyDescent="0.2"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</row>
    <row r="1568" spans="2:19" x14ac:dyDescent="0.2"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</row>
    <row r="1569" spans="2:19" x14ac:dyDescent="0.2"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</row>
    <row r="1570" spans="2:19" x14ac:dyDescent="0.2"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</row>
    <row r="1571" spans="2:19" x14ac:dyDescent="0.2"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</row>
    <row r="1572" spans="2:19" x14ac:dyDescent="0.2"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</row>
    <row r="1573" spans="2:19" x14ac:dyDescent="0.2"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</row>
    <row r="1574" spans="2:19" x14ac:dyDescent="0.2"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</row>
    <row r="1575" spans="2:19" x14ac:dyDescent="0.2"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</row>
    <row r="1576" spans="2:19" x14ac:dyDescent="0.2"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</row>
    <row r="1577" spans="2:19" x14ac:dyDescent="0.2"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</row>
    <row r="1578" spans="2:19" x14ac:dyDescent="0.2"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</row>
    <row r="1579" spans="2:19" x14ac:dyDescent="0.2"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</row>
    <row r="1580" spans="2:19" x14ac:dyDescent="0.2"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</row>
    <row r="1581" spans="2:19" x14ac:dyDescent="0.2"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</row>
    <row r="1582" spans="2:19" x14ac:dyDescent="0.2"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</row>
    <row r="1583" spans="2:19" x14ac:dyDescent="0.2"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</row>
    <row r="1584" spans="2:19" x14ac:dyDescent="0.2"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</row>
    <row r="1585" spans="2:19" x14ac:dyDescent="0.2"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</row>
    <row r="1586" spans="2:19" x14ac:dyDescent="0.2"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</row>
    <row r="1587" spans="2:19" x14ac:dyDescent="0.2"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</row>
    <row r="1588" spans="2:19" x14ac:dyDescent="0.2"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</row>
    <row r="1589" spans="2:19" x14ac:dyDescent="0.2"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</row>
    <row r="1590" spans="2:19" x14ac:dyDescent="0.2"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</row>
    <row r="1591" spans="2:19" x14ac:dyDescent="0.2"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</row>
    <row r="1592" spans="2:19" x14ac:dyDescent="0.2"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</row>
    <row r="1593" spans="2:19" x14ac:dyDescent="0.2"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</row>
    <row r="1594" spans="2:19" x14ac:dyDescent="0.2"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</row>
    <row r="1595" spans="2:19" x14ac:dyDescent="0.2"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</row>
    <row r="1596" spans="2:19" x14ac:dyDescent="0.2"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</row>
    <row r="1597" spans="2:19" x14ac:dyDescent="0.2"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</row>
    <row r="1598" spans="2:19" x14ac:dyDescent="0.2"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</row>
    <row r="1599" spans="2:19" x14ac:dyDescent="0.2"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</row>
    <row r="1600" spans="2:19" x14ac:dyDescent="0.2"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</row>
    <row r="1601" spans="2:19" x14ac:dyDescent="0.2"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</row>
    <row r="1602" spans="2:19" x14ac:dyDescent="0.2"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</row>
    <row r="1603" spans="2:19" x14ac:dyDescent="0.2"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</row>
    <row r="1604" spans="2:19" x14ac:dyDescent="0.2"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</row>
    <row r="1605" spans="2:19" x14ac:dyDescent="0.2"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</row>
    <row r="1606" spans="2:19" x14ac:dyDescent="0.2"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</row>
    <row r="1607" spans="2:19" x14ac:dyDescent="0.2"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</row>
    <row r="1608" spans="2:19" x14ac:dyDescent="0.2"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</row>
    <row r="1609" spans="2:19" x14ac:dyDescent="0.2"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</row>
    <row r="1610" spans="2:19" x14ac:dyDescent="0.2"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</row>
    <row r="1611" spans="2:19" x14ac:dyDescent="0.2"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</row>
    <row r="1612" spans="2:19" x14ac:dyDescent="0.2"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</row>
    <row r="1613" spans="2:19" x14ac:dyDescent="0.2"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</row>
    <row r="1614" spans="2:19" x14ac:dyDescent="0.2"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</row>
    <row r="1615" spans="2:19" x14ac:dyDescent="0.2"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</row>
    <row r="1616" spans="2:19" x14ac:dyDescent="0.2"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</row>
    <row r="1617" spans="2:19" x14ac:dyDescent="0.2"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</row>
    <row r="1618" spans="2:19" x14ac:dyDescent="0.2"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</row>
    <row r="1619" spans="2:19" x14ac:dyDescent="0.2"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</row>
    <row r="1620" spans="2:19" x14ac:dyDescent="0.2"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</row>
    <row r="1621" spans="2:19" x14ac:dyDescent="0.2"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</row>
    <row r="1622" spans="2:19" x14ac:dyDescent="0.2"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</row>
    <row r="1623" spans="2:19" x14ac:dyDescent="0.2"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</row>
    <row r="1624" spans="2:19" x14ac:dyDescent="0.2"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</row>
    <row r="1625" spans="2:19" x14ac:dyDescent="0.2"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</row>
    <row r="1626" spans="2:19" x14ac:dyDescent="0.2"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</row>
    <row r="1627" spans="2:19" x14ac:dyDescent="0.2"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</row>
    <row r="1628" spans="2:19" x14ac:dyDescent="0.2"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</row>
    <row r="1629" spans="2:19" x14ac:dyDescent="0.2"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</row>
    <row r="1630" spans="2:19" x14ac:dyDescent="0.2"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</row>
    <row r="1631" spans="2:19" x14ac:dyDescent="0.2"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</row>
    <row r="1632" spans="2:19" x14ac:dyDescent="0.2"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</row>
    <row r="1633" spans="2:19" x14ac:dyDescent="0.2"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</row>
    <row r="1634" spans="2:19" x14ac:dyDescent="0.2"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</row>
    <row r="1635" spans="2:19" x14ac:dyDescent="0.2"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</row>
    <row r="1636" spans="2:19" x14ac:dyDescent="0.2"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</row>
    <row r="1637" spans="2:19" x14ac:dyDescent="0.2"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</row>
    <row r="1638" spans="2:19" x14ac:dyDescent="0.2"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</row>
    <row r="1639" spans="2:19" x14ac:dyDescent="0.2"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</row>
    <row r="1640" spans="2:19" x14ac:dyDescent="0.2"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</row>
    <row r="1641" spans="2:19" x14ac:dyDescent="0.2"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</row>
    <row r="1642" spans="2:19" x14ac:dyDescent="0.2"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</row>
    <row r="1643" spans="2:19" x14ac:dyDescent="0.2"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</row>
    <row r="1644" spans="2:19" x14ac:dyDescent="0.2"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</row>
    <row r="1645" spans="2:19" x14ac:dyDescent="0.2"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</row>
    <row r="1646" spans="2:19" x14ac:dyDescent="0.2"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</row>
    <row r="1647" spans="2:19" x14ac:dyDescent="0.2"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</row>
    <row r="1648" spans="2:19" x14ac:dyDescent="0.2"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</row>
    <row r="1649" spans="2:19" x14ac:dyDescent="0.2"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</row>
    <row r="1650" spans="2:19" x14ac:dyDescent="0.2"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</row>
    <row r="1651" spans="2:19" x14ac:dyDescent="0.2"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</row>
    <row r="1652" spans="2:19" x14ac:dyDescent="0.2"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</row>
    <row r="1653" spans="2:19" x14ac:dyDescent="0.2"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</row>
    <row r="1654" spans="2:19" x14ac:dyDescent="0.2"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</row>
    <row r="1655" spans="2:19" x14ac:dyDescent="0.2"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</row>
    <row r="1656" spans="2:19" x14ac:dyDescent="0.2"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</row>
    <row r="1657" spans="2:19" x14ac:dyDescent="0.2"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</row>
    <row r="1658" spans="2:19" x14ac:dyDescent="0.2"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</row>
    <row r="1659" spans="2:19" x14ac:dyDescent="0.2"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</row>
    <row r="1660" spans="2:19" x14ac:dyDescent="0.2"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</row>
    <row r="1661" spans="2:19" x14ac:dyDescent="0.2"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</row>
    <row r="1662" spans="2:19" x14ac:dyDescent="0.2"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</row>
    <row r="1663" spans="2:19" x14ac:dyDescent="0.2"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</row>
    <row r="1664" spans="2:19" x14ac:dyDescent="0.2"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</row>
    <row r="1665" spans="2:19" x14ac:dyDescent="0.2"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</row>
    <row r="1666" spans="2:19" x14ac:dyDescent="0.2"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</row>
    <row r="1667" spans="2:19" x14ac:dyDescent="0.2"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</row>
    <row r="1668" spans="2:19" x14ac:dyDescent="0.2"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</row>
    <row r="1669" spans="2:19" x14ac:dyDescent="0.2"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</row>
    <row r="1670" spans="2:19" x14ac:dyDescent="0.2"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</row>
    <row r="1671" spans="2:19" x14ac:dyDescent="0.2"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</row>
    <row r="1672" spans="2:19" x14ac:dyDescent="0.2"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</row>
    <row r="1673" spans="2:19" x14ac:dyDescent="0.2"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</row>
    <row r="1674" spans="2:19" x14ac:dyDescent="0.2"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</row>
    <row r="1675" spans="2:19" x14ac:dyDescent="0.2"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</row>
    <row r="1676" spans="2:19" x14ac:dyDescent="0.2"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</row>
    <row r="1677" spans="2:19" x14ac:dyDescent="0.2"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</row>
    <row r="1678" spans="2:19" x14ac:dyDescent="0.2"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</row>
    <row r="1679" spans="2:19" x14ac:dyDescent="0.2"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</row>
    <row r="1680" spans="2:19" x14ac:dyDescent="0.2"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</row>
    <row r="1681" spans="2:19" x14ac:dyDescent="0.2"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</row>
    <row r="1682" spans="2:19" x14ac:dyDescent="0.2"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</row>
    <row r="1683" spans="2:19" x14ac:dyDescent="0.2"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</row>
    <row r="1684" spans="2:19" x14ac:dyDescent="0.2"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</row>
    <row r="1685" spans="2:19" x14ac:dyDescent="0.2"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</row>
    <row r="1686" spans="2:19" x14ac:dyDescent="0.2"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</row>
    <row r="1687" spans="2:19" x14ac:dyDescent="0.2"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</row>
    <row r="1688" spans="2:19" x14ac:dyDescent="0.2"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</row>
    <row r="1689" spans="2:19" x14ac:dyDescent="0.2"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</row>
    <row r="1690" spans="2:19" x14ac:dyDescent="0.2"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</row>
    <row r="1691" spans="2:19" x14ac:dyDescent="0.2"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</row>
    <row r="1692" spans="2:19" x14ac:dyDescent="0.2"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</row>
    <row r="1693" spans="2:19" x14ac:dyDescent="0.2"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</row>
    <row r="1694" spans="2:19" x14ac:dyDescent="0.2"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</row>
    <row r="1695" spans="2:19" x14ac:dyDescent="0.2"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</row>
    <row r="1696" spans="2:19" x14ac:dyDescent="0.2"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</row>
    <row r="1697" spans="2:19" x14ac:dyDescent="0.2"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</row>
    <row r="1698" spans="2:19" x14ac:dyDescent="0.2"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</row>
    <row r="1699" spans="2:19" x14ac:dyDescent="0.2"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</row>
    <row r="1700" spans="2:19" x14ac:dyDescent="0.2"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</row>
    <row r="1701" spans="2:19" x14ac:dyDescent="0.2"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</row>
    <row r="1702" spans="2:19" x14ac:dyDescent="0.2"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</row>
    <row r="1703" spans="2:19" x14ac:dyDescent="0.2"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</row>
    <row r="1704" spans="2:19" x14ac:dyDescent="0.2"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</row>
    <row r="1705" spans="2:19" x14ac:dyDescent="0.2"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</row>
    <row r="1706" spans="2:19" x14ac:dyDescent="0.2"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</row>
    <row r="1707" spans="2:19" x14ac:dyDescent="0.2"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</row>
    <row r="1708" spans="2:19" x14ac:dyDescent="0.2"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</row>
    <row r="1709" spans="2:19" x14ac:dyDescent="0.2"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</row>
    <row r="1710" spans="2:19" x14ac:dyDescent="0.2"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</row>
    <row r="1711" spans="2:19" x14ac:dyDescent="0.2"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</row>
    <row r="1712" spans="2:19" x14ac:dyDescent="0.2"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</row>
    <row r="1713" spans="2:19" x14ac:dyDescent="0.2"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</row>
    <row r="1714" spans="2:19" x14ac:dyDescent="0.2"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</row>
    <row r="1715" spans="2:19" x14ac:dyDescent="0.2"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</row>
    <row r="1716" spans="2:19" x14ac:dyDescent="0.2"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</row>
    <row r="1717" spans="2:19" x14ac:dyDescent="0.2"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</row>
    <row r="1718" spans="2:19" x14ac:dyDescent="0.2"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</row>
    <row r="1719" spans="2:19" x14ac:dyDescent="0.2"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</row>
    <row r="1720" spans="2:19" x14ac:dyDescent="0.2"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</row>
    <row r="1721" spans="2:19" x14ac:dyDescent="0.2"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</row>
    <row r="1722" spans="2:19" x14ac:dyDescent="0.2"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</row>
    <row r="1723" spans="2:19" x14ac:dyDescent="0.2"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</row>
    <row r="1724" spans="2:19" x14ac:dyDescent="0.2"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</row>
    <row r="1725" spans="2:19" x14ac:dyDescent="0.2"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</row>
    <row r="1726" spans="2:19" x14ac:dyDescent="0.2"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</row>
    <row r="1727" spans="2:19" x14ac:dyDescent="0.2"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</row>
    <row r="1728" spans="2:19" x14ac:dyDescent="0.2"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</row>
    <row r="1729" spans="2:19" x14ac:dyDescent="0.2"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</row>
    <row r="1730" spans="2:19" x14ac:dyDescent="0.2"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</row>
    <row r="1731" spans="2:19" x14ac:dyDescent="0.2"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</row>
    <row r="1732" spans="2:19" x14ac:dyDescent="0.2"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</row>
    <row r="1733" spans="2:19" x14ac:dyDescent="0.2"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</row>
    <row r="1734" spans="2:19" x14ac:dyDescent="0.2"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</row>
    <row r="1735" spans="2:19" x14ac:dyDescent="0.2"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</row>
    <row r="1736" spans="2:19" x14ac:dyDescent="0.2"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</row>
    <row r="1737" spans="2:19" x14ac:dyDescent="0.2"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</row>
    <row r="1738" spans="2:19" x14ac:dyDescent="0.2"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</row>
    <row r="1739" spans="2:19" x14ac:dyDescent="0.2"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</row>
    <row r="1740" spans="2:19" x14ac:dyDescent="0.2"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</row>
    <row r="1741" spans="2:19" x14ac:dyDescent="0.2"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</row>
    <row r="1742" spans="2:19" x14ac:dyDescent="0.2"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</row>
    <row r="1743" spans="2:19" x14ac:dyDescent="0.2"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</row>
    <row r="1744" spans="2:19" x14ac:dyDescent="0.2"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</row>
    <row r="1745" spans="2:19" x14ac:dyDescent="0.2"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</row>
    <row r="1746" spans="2:19" x14ac:dyDescent="0.2"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</row>
    <row r="1747" spans="2:19" x14ac:dyDescent="0.2"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</row>
    <row r="1748" spans="2:19" x14ac:dyDescent="0.2"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</row>
    <row r="1749" spans="2:19" x14ac:dyDescent="0.2"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</row>
    <row r="1750" spans="2:19" x14ac:dyDescent="0.2"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</row>
    <row r="1751" spans="2:19" x14ac:dyDescent="0.2"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</row>
    <row r="1752" spans="2:19" x14ac:dyDescent="0.2"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</row>
    <row r="1753" spans="2:19" x14ac:dyDescent="0.2"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</row>
    <row r="1754" spans="2:19" x14ac:dyDescent="0.2"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</row>
    <row r="1755" spans="2:19" x14ac:dyDescent="0.2"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</row>
    <row r="1756" spans="2:19" x14ac:dyDescent="0.2"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</row>
    <row r="1757" spans="2:19" x14ac:dyDescent="0.2"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</row>
    <row r="1758" spans="2:19" x14ac:dyDescent="0.2"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</row>
    <row r="1759" spans="2:19" x14ac:dyDescent="0.2"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</row>
    <row r="1760" spans="2:19" x14ac:dyDescent="0.2"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</row>
    <row r="1761" spans="2:19" x14ac:dyDescent="0.2"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</row>
    <row r="1762" spans="2:19" x14ac:dyDescent="0.2"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</row>
    <row r="1763" spans="2:19" x14ac:dyDescent="0.2"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</row>
    <row r="1764" spans="2:19" x14ac:dyDescent="0.2"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</row>
    <row r="1765" spans="2:19" x14ac:dyDescent="0.2"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</row>
    <row r="1766" spans="2:19" x14ac:dyDescent="0.2"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</row>
    <row r="1767" spans="2:19" x14ac:dyDescent="0.2"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</row>
    <row r="1768" spans="2:19" x14ac:dyDescent="0.2"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</row>
    <row r="1769" spans="2:19" x14ac:dyDescent="0.2"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</row>
    <row r="1770" spans="2:19" x14ac:dyDescent="0.2"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</row>
    <row r="1771" spans="2:19" x14ac:dyDescent="0.2"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</row>
    <row r="1772" spans="2:19" x14ac:dyDescent="0.2"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</row>
    <row r="1773" spans="2:19" x14ac:dyDescent="0.2"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</row>
    <row r="1774" spans="2:19" x14ac:dyDescent="0.2"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</row>
    <row r="1775" spans="2:19" x14ac:dyDescent="0.2"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</row>
    <row r="1776" spans="2:19" x14ac:dyDescent="0.2"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</row>
    <row r="1777" spans="2:19" x14ac:dyDescent="0.2"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</row>
    <row r="1778" spans="2:19" x14ac:dyDescent="0.2"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</row>
    <row r="1779" spans="2:19" x14ac:dyDescent="0.2"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</row>
    <row r="1780" spans="2:19" x14ac:dyDescent="0.2"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</row>
    <row r="1781" spans="2:19" x14ac:dyDescent="0.2"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</row>
    <row r="1782" spans="2:19" x14ac:dyDescent="0.2"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</row>
    <row r="1783" spans="2:19" x14ac:dyDescent="0.2"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</row>
    <row r="1784" spans="2:19" x14ac:dyDescent="0.2"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</row>
    <row r="1785" spans="2:19" x14ac:dyDescent="0.2"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</row>
    <row r="1786" spans="2:19" x14ac:dyDescent="0.2"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</row>
    <row r="1787" spans="2:19" x14ac:dyDescent="0.2"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</row>
    <row r="1788" spans="2:19" x14ac:dyDescent="0.2"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</row>
    <row r="1789" spans="2:19" x14ac:dyDescent="0.2"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</row>
    <row r="1790" spans="2:19" x14ac:dyDescent="0.2"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</row>
    <row r="1791" spans="2:19" x14ac:dyDescent="0.2"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</row>
    <row r="1792" spans="2:19" x14ac:dyDescent="0.2"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</row>
    <row r="1793" spans="2:19" x14ac:dyDescent="0.2"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</row>
    <row r="1794" spans="2:19" x14ac:dyDescent="0.2"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</row>
    <row r="1795" spans="2:19" x14ac:dyDescent="0.2"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</row>
    <row r="1796" spans="2:19" x14ac:dyDescent="0.2"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</row>
    <row r="1797" spans="2:19" x14ac:dyDescent="0.2"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</row>
    <row r="1798" spans="2:19" x14ac:dyDescent="0.2"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</row>
    <row r="1799" spans="2:19" x14ac:dyDescent="0.2"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</row>
    <row r="1800" spans="2:19" x14ac:dyDescent="0.2"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</row>
    <row r="1801" spans="2:19" x14ac:dyDescent="0.2"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</row>
    <row r="1802" spans="2:19" x14ac:dyDescent="0.2"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</row>
    <row r="1803" spans="2:19" x14ac:dyDescent="0.2"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</row>
    <row r="1804" spans="2:19" x14ac:dyDescent="0.2"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</row>
    <row r="1805" spans="2:19" x14ac:dyDescent="0.2"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</row>
    <row r="1806" spans="2:19" x14ac:dyDescent="0.2"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</row>
    <row r="1807" spans="2:19" x14ac:dyDescent="0.2"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</row>
    <row r="1808" spans="2:19" x14ac:dyDescent="0.2"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</row>
    <row r="1809" spans="2:19" x14ac:dyDescent="0.2"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</row>
    <row r="1810" spans="2:19" x14ac:dyDescent="0.2"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</row>
    <row r="1811" spans="2:19" x14ac:dyDescent="0.2"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</row>
    <row r="1812" spans="2:19" x14ac:dyDescent="0.2"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</row>
    <row r="1813" spans="2:19" x14ac:dyDescent="0.2"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</row>
    <row r="1814" spans="2:19" x14ac:dyDescent="0.2"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</row>
    <row r="1815" spans="2:19" x14ac:dyDescent="0.2"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</row>
    <row r="1816" spans="2:19" x14ac:dyDescent="0.2"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</row>
    <row r="1817" spans="2:19" x14ac:dyDescent="0.2"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</row>
    <row r="1818" spans="2:19" x14ac:dyDescent="0.2"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</row>
    <row r="1819" spans="2:19" x14ac:dyDescent="0.2"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</row>
    <row r="1820" spans="2:19" x14ac:dyDescent="0.2"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</row>
    <row r="1821" spans="2:19" x14ac:dyDescent="0.2"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</row>
    <row r="1822" spans="2:19" x14ac:dyDescent="0.2"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</row>
    <row r="1823" spans="2:19" x14ac:dyDescent="0.2"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</row>
    <row r="1824" spans="2:19" x14ac:dyDescent="0.2"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</row>
    <row r="1825" spans="2:19" x14ac:dyDescent="0.2"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</row>
    <row r="1826" spans="2:19" x14ac:dyDescent="0.2"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</row>
    <row r="1827" spans="2:19" x14ac:dyDescent="0.2"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</row>
    <row r="1828" spans="2:19" x14ac:dyDescent="0.2"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</row>
    <row r="1829" spans="2:19" x14ac:dyDescent="0.2"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</row>
    <row r="1830" spans="2:19" x14ac:dyDescent="0.2"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</row>
    <row r="1831" spans="2:19" x14ac:dyDescent="0.2"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</row>
    <row r="1832" spans="2:19" x14ac:dyDescent="0.2"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</row>
    <row r="1833" spans="2:19" x14ac:dyDescent="0.2"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</row>
    <row r="1834" spans="2:19" x14ac:dyDescent="0.2"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</row>
    <row r="1835" spans="2:19" x14ac:dyDescent="0.2"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</row>
    <row r="1836" spans="2:19" x14ac:dyDescent="0.2"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</row>
    <row r="1837" spans="2:19" x14ac:dyDescent="0.2"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</row>
    <row r="1838" spans="2:19" x14ac:dyDescent="0.2"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</row>
    <row r="1839" spans="2:19" x14ac:dyDescent="0.2"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</row>
    <row r="1840" spans="2:19" x14ac:dyDescent="0.2"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</row>
    <row r="1841" spans="2:19" x14ac:dyDescent="0.2"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</row>
    <row r="1842" spans="2:19" x14ac:dyDescent="0.2"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</row>
    <row r="1843" spans="2:19" x14ac:dyDescent="0.2"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</row>
    <row r="1844" spans="2:19" x14ac:dyDescent="0.2"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</row>
    <row r="1845" spans="2:19" x14ac:dyDescent="0.2"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</row>
    <row r="1846" spans="2:19" x14ac:dyDescent="0.2"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</row>
    <row r="1847" spans="2:19" x14ac:dyDescent="0.2"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</row>
    <row r="1848" spans="2:19" x14ac:dyDescent="0.2"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</row>
    <row r="1849" spans="2:19" x14ac:dyDescent="0.2"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</row>
    <row r="1850" spans="2:19" x14ac:dyDescent="0.2"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</row>
    <row r="1851" spans="2:19" x14ac:dyDescent="0.2"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</row>
    <row r="1852" spans="2:19" x14ac:dyDescent="0.2"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</row>
    <row r="1853" spans="2:19" x14ac:dyDescent="0.2"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</row>
    <row r="1854" spans="2:19" x14ac:dyDescent="0.2"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</row>
    <row r="1855" spans="2:19" x14ac:dyDescent="0.2"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</row>
    <row r="1856" spans="2:19" x14ac:dyDescent="0.2"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</row>
    <row r="1857" spans="2:19" x14ac:dyDescent="0.2"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</row>
    <row r="1858" spans="2:19" x14ac:dyDescent="0.2"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</row>
    <row r="1859" spans="2:19" x14ac:dyDescent="0.2"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</row>
    <row r="1860" spans="2:19" x14ac:dyDescent="0.2"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</row>
    <row r="1861" spans="2:19" x14ac:dyDescent="0.2"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</row>
    <row r="1862" spans="2:19" x14ac:dyDescent="0.2"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</row>
    <row r="1863" spans="2:19" x14ac:dyDescent="0.2"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</row>
    <row r="1864" spans="2:19" x14ac:dyDescent="0.2"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</row>
    <row r="1865" spans="2:19" x14ac:dyDescent="0.2"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</row>
    <row r="1866" spans="2:19" x14ac:dyDescent="0.2"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</row>
    <row r="1867" spans="2:19" x14ac:dyDescent="0.2"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</row>
    <row r="1868" spans="2:19" x14ac:dyDescent="0.2"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</row>
    <row r="1869" spans="2:19" x14ac:dyDescent="0.2"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</row>
    <row r="1870" spans="2:19" x14ac:dyDescent="0.2"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</row>
    <row r="1871" spans="2:19" x14ac:dyDescent="0.2"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</row>
    <row r="1872" spans="2:19" x14ac:dyDescent="0.2"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</row>
    <row r="1873" spans="2:19" x14ac:dyDescent="0.2"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</row>
    <row r="1874" spans="2:19" x14ac:dyDescent="0.2"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</row>
    <row r="1875" spans="2:19" x14ac:dyDescent="0.2"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</row>
    <row r="1876" spans="2:19" x14ac:dyDescent="0.2"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</row>
    <row r="1877" spans="2:19" x14ac:dyDescent="0.2"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</row>
    <row r="1878" spans="2:19" x14ac:dyDescent="0.2"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</row>
    <row r="1879" spans="2:19" x14ac:dyDescent="0.2"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</row>
    <row r="1880" spans="2:19" x14ac:dyDescent="0.2"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</row>
    <row r="1881" spans="2:19" x14ac:dyDescent="0.2"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</row>
    <row r="1882" spans="2:19" x14ac:dyDescent="0.2"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</row>
    <row r="1883" spans="2:19" x14ac:dyDescent="0.2"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</row>
    <row r="1884" spans="2:19" x14ac:dyDescent="0.2"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</row>
    <row r="1885" spans="2:19" x14ac:dyDescent="0.2"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</row>
    <row r="1886" spans="2:19" x14ac:dyDescent="0.2"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</row>
    <row r="1887" spans="2:19" x14ac:dyDescent="0.2"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</row>
    <row r="1888" spans="2:19" x14ac:dyDescent="0.2"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</row>
    <row r="1889" spans="2:19" x14ac:dyDescent="0.2"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</row>
    <row r="1890" spans="2:19" x14ac:dyDescent="0.2"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</row>
    <row r="1891" spans="2:19" x14ac:dyDescent="0.2"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</row>
    <row r="1892" spans="2:19" x14ac:dyDescent="0.2"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</row>
    <row r="1893" spans="2:19" x14ac:dyDescent="0.2"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</row>
    <row r="1894" spans="2:19" x14ac:dyDescent="0.2"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</row>
    <row r="1895" spans="2:19" x14ac:dyDescent="0.2"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</row>
    <row r="1896" spans="2:19" x14ac:dyDescent="0.2"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</row>
    <row r="1897" spans="2:19" x14ac:dyDescent="0.2"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</row>
    <row r="1898" spans="2:19" x14ac:dyDescent="0.2"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</row>
    <row r="1899" spans="2:19" x14ac:dyDescent="0.2"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</row>
    <row r="1900" spans="2:19" x14ac:dyDescent="0.2"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</row>
    <row r="1901" spans="2:19" x14ac:dyDescent="0.2"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</row>
    <row r="1902" spans="2:19" x14ac:dyDescent="0.2"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</row>
    <row r="1903" spans="2:19" x14ac:dyDescent="0.2"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</row>
    <row r="1904" spans="2:19" x14ac:dyDescent="0.2"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</row>
    <row r="1905" spans="2:19" x14ac:dyDescent="0.2"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</row>
    <row r="1906" spans="2:19" x14ac:dyDescent="0.2"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</row>
    <row r="1907" spans="2:19" x14ac:dyDescent="0.2"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</row>
    <row r="1908" spans="2:19" x14ac:dyDescent="0.2"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</row>
    <row r="1909" spans="2:19" x14ac:dyDescent="0.2"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</row>
    <row r="1910" spans="2:19" x14ac:dyDescent="0.2"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</row>
    <row r="1911" spans="2:19" x14ac:dyDescent="0.2"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</row>
    <row r="1912" spans="2:19" x14ac:dyDescent="0.2"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</row>
    <row r="1913" spans="2:19" x14ac:dyDescent="0.2"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</row>
    <row r="1914" spans="2:19" x14ac:dyDescent="0.2"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</row>
    <row r="1915" spans="2:19" x14ac:dyDescent="0.2"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</row>
    <row r="1916" spans="2:19" x14ac:dyDescent="0.2"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</row>
    <row r="1917" spans="2:19" x14ac:dyDescent="0.2"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</row>
    <row r="1918" spans="2:19" x14ac:dyDescent="0.2"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</row>
    <row r="1919" spans="2:19" x14ac:dyDescent="0.2"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</row>
    <row r="1920" spans="2:19" x14ac:dyDescent="0.2"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</row>
    <row r="1921" spans="2:19" x14ac:dyDescent="0.2"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</row>
    <row r="1922" spans="2:19" x14ac:dyDescent="0.2"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</row>
    <row r="1923" spans="2:19" x14ac:dyDescent="0.2"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</row>
    <row r="1924" spans="2:19" x14ac:dyDescent="0.2"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</row>
    <row r="1925" spans="2:19" x14ac:dyDescent="0.2"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</row>
    <row r="1926" spans="2:19" x14ac:dyDescent="0.2"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</row>
    <row r="1927" spans="2:19" x14ac:dyDescent="0.2"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</row>
    <row r="1928" spans="2:19" x14ac:dyDescent="0.2"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</row>
    <row r="1929" spans="2:19" x14ac:dyDescent="0.2"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</row>
    <row r="1930" spans="2:19" x14ac:dyDescent="0.2"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</row>
    <row r="1931" spans="2:19" x14ac:dyDescent="0.2"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</row>
    <row r="1932" spans="2:19" x14ac:dyDescent="0.2"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</row>
    <row r="1933" spans="2:19" x14ac:dyDescent="0.2"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</row>
    <row r="1934" spans="2:19" x14ac:dyDescent="0.2"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</row>
    <row r="1935" spans="2:19" x14ac:dyDescent="0.2"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</row>
    <row r="1936" spans="2:19" x14ac:dyDescent="0.2"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</row>
    <row r="1937" spans="2:19" x14ac:dyDescent="0.2"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</row>
    <row r="1938" spans="2:19" x14ac:dyDescent="0.2"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</row>
    <row r="1939" spans="2:19" x14ac:dyDescent="0.2"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</row>
    <row r="1940" spans="2:19" x14ac:dyDescent="0.2"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</row>
    <row r="1941" spans="2:19" x14ac:dyDescent="0.2"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</row>
    <row r="1942" spans="2:19" x14ac:dyDescent="0.2"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</row>
    <row r="1943" spans="2:19" x14ac:dyDescent="0.2"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</row>
    <row r="1944" spans="2:19" x14ac:dyDescent="0.2"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</row>
    <row r="1945" spans="2:19" x14ac:dyDescent="0.2"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</row>
    <row r="1946" spans="2:19" x14ac:dyDescent="0.2"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</row>
    <row r="1947" spans="2:19" x14ac:dyDescent="0.2"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</row>
    <row r="1948" spans="2:19" x14ac:dyDescent="0.2"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</row>
    <row r="1949" spans="2:19" x14ac:dyDescent="0.2"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</row>
    <row r="1950" spans="2:19" x14ac:dyDescent="0.2"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</row>
    <row r="1951" spans="2:19" x14ac:dyDescent="0.2"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</row>
    <row r="1952" spans="2:19" x14ac:dyDescent="0.2"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</row>
    <row r="1953" spans="2:19" x14ac:dyDescent="0.2"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</row>
    <row r="1954" spans="2:19" x14ac:dyDescent="0.2"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</row>
    <row r="1955" spans="2:19" x14ac:dyDescent="0.2"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</row>
    <row r="1956" spans="2:19" x14ac:dyDescent="0.2"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</row>
    <row r="1957" spans="2:19" x14ac:dyDescent="0.2"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</row>
    <row r="1958" spans="2:19" x14ac:dyDescent="0.2"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</row>
    <row r="1959" spans="2:19" x14ac:dyDescent="0.2"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</row>
    <row r="1960" spans="2:19" x14ac:dyDescent="0.2"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</row>
    <row r="1961" spans="2:19" x14ac:dyDescent="0.2"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</row>
    <row r="1962" spans="2:19" x14ac:dyDescent="0.2"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</row>
    <row r="1963" spans="2:19" x14ac:dyDescent="0.2"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</row>
    <row r="1964" spans="2:19" x14ac:dyDescent="0.2"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</row>
    <row r="1965" spans="2:19" x14ac:dyDescent="0.2"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</row>
    <row r="1966" spans="2:19" x14ac:dyDescent="0.2"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</row>
    <row r="1967" spans="2:19" x14ac:dyDescent="0.2"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</row>
    <row r="1968" spans="2:19" x14ac:dyDescent="0.2"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</row>
    <row r="1969" spans="2:19" x14ac:dyDescent="0.2"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</row>
    <row r="1970" spans="2:19" x14ac:dyDescent="0.2"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</row>
    <row r="1971" spans="2:19" x14ac:dyDescent="0.2"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</row>
    <row r="1972" spans="2:19" x14ac:dyDescent="0.2"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</row>
    <row r="1973" spans="2:19" x14ac:dyDescent="0.2"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</row>
    <row r="1974" spans="2:19" x14ac:dyDescent="0.2"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</row>
    <row r="1975" spans="2:19" x14ac:dyDescent="0.2"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</row>
    <row r="1976" spans="2:19" x14ac:dyDescent="0.2"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</row>
    <row r="1977" spans="2:19" x14ac:dyDescent="0.2"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</row>
    <row r="1978" spans="2:19" x14ac:dyDescent="0.2"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</row>
    <row r="1979" spans="2:19" x14ac:dyDescent="0.2"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</row>
    <row r="1980" spans="2:19" x14ac:dyDescent="0.2"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</row>
    <row r="1981" spans="2:19" x14ac:dyDescent="0.2"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</row>
    <row r="1982" spans="2:19" x14ac:dyDescent="0.2"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</row>
    <row r="1983" spans="2:19" x14ac:dyDescent="0.2"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</row>
    <row r="1984" spans="2:19" x14ac:dyDescent="0.2"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</row>
    <row r="1985" spans="2:19" x14ac:dyDescent="0.2"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</row>
    <row r="1986" spans="2:19" x14ac:dyDescent="0.2"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</row>
    <row r="1987" spans="2:19" x14ac:dyDescent="0.2"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</row>
    <row r="1988" spans="2:19" x14ac:dyDescent="0.2"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</row>
    <row r="1989" spans="2:19" x14ac:dyDescent="0.2"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</row>
    <row r="1990" spans="2:19" x14ac:dyDescent="0.2"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</row>
    <row r="1991" spans="2:19" x14ac:dyDescent="0.2"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</row>
    <row r="1992" spans="2:19" x14ac:dyDescent="0.2"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</row>
    <row r="1993" spans="2:19" x14ac:dyDescent="0.2"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</row>
    <row r="1994" spans="2:19" x14ac:dyDescent="0.2"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</row>
    <row r="1995" spans="2:19" x14ac:dyDescent="0.2"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</row>
    <row r="1996" spans="2:19" x14ac:dyDescent="0.2"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</row>
    <row r="1997" spans="2:19" x14ac:dyDescent="0.2"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</row>
    <row r="1998" spans="2:19" x14ac:dyDescent="0.2"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</row>
    <row r="1999" spans="2:19" x14ac:dyDescent="0.2"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</row>
    <row r="2000" spans="2:19" x14ac:dyDescent="0.2"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</row>
    <row r="2001" spans="2:19" x14ac:dyDescent="0.2"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</row>
    <row r="2002" spans="2:19" x14ac:dyDescent="0.2"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</row>
    <row r="2003" spans="2:19" x14ac:dyDescent="0.2"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</row>
    <row r="2004" spans="2:19" x14ac:dyDescent="0.2"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</row>
    <row r="2005" spans="2:19" x14ac:dyDescent="0.2"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</row>
    <row r="2006" spans="2:19" x14ac:dyDescent="0.2"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</row>
    <row r="2007" spans="2:19" x14ac:dyDescent="0.2"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</row>
    <row r="2008" spans="2:19" x14ac:dyDescent="0.2"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</row>
    <row r="2009" spans="2:19" x14ac:dyDescent="0.2"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</row>
    <row r="2010" spans="2:19" x14ac:dyDescent="0.2"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</row>
    <row r="2011" spans="2:19" x14ac:dyDescent="0.2"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</row>
    <row r="2012" spans="2:19" x14ac:dyDescent="0.2"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</row>
    <row r="2013" spans="2:19" x14ac:dyDescent="0.2"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</row>
    <row r="2014" spans="2:19" x14ac:dyDescent="0.2"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</row>
    <row r="2015" spans="2:19" x14ac:dyDescent="0.2"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</row>
    <row r="2016" spans="2:19" x14ac:dyDescent="0.2"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</row>
    <row r="2017" spans="2:19" x14ac:dyDescent="0.2"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</row>
    <row r="2018" spans="2:19" x14ac:dyDescent="0.2"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</row>
    <row r="2019" spans="2:19" x14ac:dyDescent="0.2"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</row>
    <row r="2020" spans="2:19" x14ac:dyDescent="0.2"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</row>
    <row r="2021" spans="2:19" x14ac:dyDescent="0.2"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</row>
    <row r="2022" spans="2:19" x14ac:dyDescent="0.2"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</row>
    <row r="2023" spans="2:19" x14ac:dyDescent="0.2"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</row>
    <row r="2024" spans="2:19" x14ac:dyDescent="0.2"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</row>
    <row r="2025" spans="2:19" x14ac:dyDescent="0.2"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</row>
    <row r="2026" spans="2:19" x14ac:dyDescent="0.2"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</row>
    <row r="2027" spans="2:19" x14ac:dyDescent="0.2"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</row>
    <row r="2028" spans="2:19" x14ac:dyDescent="0.2"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</row>
    <row r="2029" spans="2:19" x14ac:dyDescent="0.2"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</row>
    <row r="2030" spans="2:19" x14ac:dyDescent="0.2"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</row>
    <row r="2031" spans="2:19" x14ac:dyDescent="0.2"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</row>
    <row r="2032" spans="2:19" x14ac:dyDescent="0.2"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</row>
    <row r="2033" spans="2:19" x14ac:dyDescent="0.2"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</row>
    <row r="2034" spans="2:19" x14ac:dyDescent="0.2"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</row>
    <row r="2035" spans="2:19" x14ac:dyDescent="0.2"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</row>
    <row r="2036" spans="2:19" x14ac:dyDescent="0.2"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</row>
    <row r="2037" spans="2:19" x14ac:dyDescent="0.2"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</row>
    <row r="2038" spans="2:19" x14ac:dyDescent="0.2"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</row>
    <row r="2039" spans="2:19" x14ac:dyDescent="0.2"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</row>
    <row r="2040" spans="2:19" x14ac:dyDescent="0.2"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</row>
    <row r="2041" spans="2:19" x14ac:dyDescent="0.2"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</row>
    <row r="2042" spans="2:19" x14ac:dyDescent="0.2"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</row>
    <row r="2043" spans="2:19" x14ac:dyDescent="0.2"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</row>
    <row r="2044" spans="2:19" x14ac:dyDescent="0.2"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</row>
    <row r="2045" spans="2:19" x14ac:dyDescent="0.2"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</row>
    <row r="2046" spans="2:19" x14ac:dyDescent="0.2"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</row>
    <row r="2047" spans="2:19" x14ac:dyDescent="0.2"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</row>
    <row r="2048" spans="2:19" x14ac:dyDescent="0.2"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</row>
    <row r="2049" spans="2:19" x14ac:dyDescent="0.2"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</row>
    <row r="2050" spans="2:19" x14ac:dyDescent="0.2"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</row>
    <row r="2051" spans="2:19" x14ac:dyDescent="0.2"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</row>
    <row r="2052" spans="2:19" x14ac:dyDescent="0.2"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</row>
    <row r="2053" spans="2:19" x14ac:dyDescent="0.2"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</row>
    <row r="2054" spans="2:19" x14ac:dyDescent="0.2"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</row>
    <row r="2055" spans="2:19" x14ac:dyDescent="0.2"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</row>
    <row r="2056" spans="2:19" x14ac:dyDescent="0.2"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</row>
    <row r="2057" spans="2:19" x14ac:dyDescent="0.2"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</row>
    <row r="2058" spans="2:19" x14ac:dyDescent="0.2"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</row>
    <row r="2059" spans="2:19" x14ac:dyDescent="0.2"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</row>
    <row r="2060" spans="2:19" x14ac:dyDescent="0.2"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</row>
    <row r="2061" spans="2:19" x14ac:dyDescent="0.2"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</row>
    <row r="2062" spans="2:19" x14ac:dyDescent="0.2"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</row>
    <row r="2063" spans="2:19" x14ac:dyDescent="0.2"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</row>
    <row r="2064" spans="2:19" x14ac:dyDescent="0.2"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</row>
    <row r="2065" spans="2:19" x14ac:dyDescent="0.2"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</row>
    <row r="2066" spans="2:19" x14ac:dyDescent="0.2"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</row>
    <row r="2067" spans="2:19" x14ac:dyDescent="0.2"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</row>
    <row r="2068" spans="2:19" x14ac:dyDescent="0.2"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</row>
    <row r="2069" spans="2:19" x14ac:dyDescent="0.2"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</row>
    <row r="2070" spans="2:19" x14ac:dyDescent="0.2"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</row>
    <row r="2071" spans="2:19" x14ac:dyDescent="0.2"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</row>
    <row r="2072" spans="2:19" x14ac:dyDescent="0.2"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</row>
    <row r="2073" spans="2:19" x14ac:dyDescent="0.2"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</row>
    <row r="2074" spans="2:19" x14ac:dyDescent="0.2"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</row>
    <row r="2075" spans="2:19" x14ac:dyDescent="0.2"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</row>
    <row r="2076" spans="2:19" x14ac:dyDescent="0.2"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</row>
    <row r="2077" spans="2:19" x14ac:dyDescent="0.2"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</row>
    <row r="2078" spans="2:19" x14ac:dyDescent="0.2"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</row>
    <row r="2079" spans="2:19" x14ac:dyDescent="0.2"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</row>
    <row r="2080" spans="2:19" x14ac:dyDescent="0.2"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</row>
    <row r="2081" spans="2:19" x14ac:dyDescent="0.2"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</row>
    <row r="2082" spans="2:19" x14ac:dyDescent="0.2"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</row>
    <row r="2083" spans="2:19" x14ac:dyDescent="0.2"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</row>
    <row r="2084" spans="2:19" x14ac:dyDescent="0.2"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</row>
    <row r="2085" spans="2:19" x14ac:dyDescent="0.2"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</row>
    <row r="2086" spans="2:19" x14ac:dyDescent="0.2"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</row>
    <row r="2087" spans="2:19" x14ac:dyDescent="0.2"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</row>
    <row r="2088" spans="2:19" x14ac:dyDescent="0.2"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</row>
    <row r="2089" spans="2:19" x14ac:dyDescent="0.2"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</row>
    <row r="2090" spans="2:19" x14ac:dyDescent="0.2"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</row>
    <row r="2091" spans="2:19" x14ac:dyDescent="0.2"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</row>
    <row r="2092" spans="2:19" x14ac:dyDescent="0.2"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</row>
    <row r="2093" spans="2:19" x14ac:dyDescent="0.2"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</row>
    <row r="2094" spans="2:19" x14ac:dyDescent="0.2"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</row>
    <row r="2095" spans="2:19" x14ac:dyDescent="0.2"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</row>
    <row r="2096" spans="2:19" x14ac:dyDescent="0.2"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</row>
    <row r="2097" spans="2:19" x14ac:dyDescent="0.2"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</row>
    <row r="2098" spans="2:19" x14ac:dyDescent="0.2"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</row>
    <row r="2099" spans="2:19" x14ac:dyDescent="0.2"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</row>
    <row r="2100" spans="2:19" x14ac:dyDescent="0.2"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</row>
    <row r="2101" spans="2:19" x14ac:dyDescent="0.2"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</row>
    <row r="2102" spans="2:19" x14ac:dyDescent="0.2"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</row>
    <row r="2103" spans="2:19" x14ac:dyDescent="0.2"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</row>
    <row r="2104" spans="2:19" x14ac:dyDescent="0.2"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</row>
    <row r="2105" spans="2:19" x14ac:dyDescent="0.2"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</row>
    <row r="2106" spans="2:19" x14ac:dyDescent="0.2"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</row>
    <row r="2107" spans="2:19" x14ac:dyDescent="0.2"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</row>
    <row r="2108" spans="2:19" x14ac:dyDescent="0.2"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</row>
    <row r="2109" spans="2:19" x14ac:dyDescent="0.2"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</row>
    <row r="2110" spans="2:19" x14ac:dyDescent="0.2"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</row>
    <row r="2111" spans="2:19" x14ac:dyDescent="0.2"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</row>
    <row r="2112" spans="2:19" x14ac:dyDescent="0.2"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</row>
    <row r="2113" spans="2:19" x14ac:dyDescent="0.2"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</row>
    <row r="2114" spans="2:19" x14ac:dyDescent="0.2"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</row>
    <row r="2115" spans="2:19" x14ac:dyDescent="0.2"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</row>
    <row r="2116" spans="2:19" x14ac:dyDescent="0.2"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</row>
    <row r="2117" spans="2:19" x14ac:dyDescent="0.2"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</row>
    <row r="2118" spans="2:19" x14ac:dyDescent="0.2"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</row>
    <row r="2119" spans="2:19" x14ac:dyDescent="0.2"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</row>
    <row r="2120" spans="2:19" x14ac:dyDescent="0.2"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</row>
    <row r="2121" spans="2:19" x14ac:dyDescent="0.2"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</row>
    <row r="2122" spans="2:19" x14ac:dyDescent="0.2"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</row>
    <row r="2123" spans="2:19" x14ac:dyDescent="0.2"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</row>
    <row r="2124" spans="2:19" x14ac:dyDescent="0.2"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</row>
    <row r="2125" spans="2:19" x14ac:dyDescent="0.2"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</row>
    <row r="2126" spans="2:19" x14ac:dyDescent="0.2"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</row>
    <row r="2127" spans="2:19" x14ac:dyDescent="0.2"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</row>
    <row r="2128" spans="2:19" x14ac:dyDescent="0.2"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</row>
    <row r="2129" spans="2:19" x14ac:dyDescent="0.2"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</row>
    <row r="2130" spans="2:19" x14ac:dyDescent="0.2"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</row>
    <row r="2131" spans="2:19" x14ac:dyDescent="0.2"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</row>
    <row r="2132" spans="2:19" x14ac:dyDescent="0.2"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</row>
    <row r="2133" spans="2:19" x14ac:dyDescent="0.2"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</row>
    <row r="2134" spans="2:19" x14ac:dyDescent="0.2"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</row>
    <row r="2135" spans="2:19" x14ac:dyDescent="0.2"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</row>
    <row r="2136" spans="2:19" x14ac:dyDescent="0.2"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</row>
    <row r="2137" spans="2:19" x14ac:dyDescent="0.2"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</row>
    <row r="2138" spans="2:19" x14ac:dyDescent="0.2"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</row>
    <row r="2139" spans="2:19" x14ac:dyDescent="0.2"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</row>
    <row r="2140" spans="2:19" x14ac:dyDescent="0.2"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</row>
    <row r="2141" spans="2:19" x14ac:dyDescent="0.2"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</row>
    <row r="2142" spans="2:19" x14ac:dyDescent="0.2"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</row>
    <row r="2143" spans="2:19" x14ac:dyDescent="0.2"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</row>
    <row r="2144" spans="2:19" x14ac:dyDescent="0.2"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</row>
    <row r="2145" spans="2:19" x14ac:dyDescent="0.2"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</row>
    <row r="2146" spans="2:19" x14ac:dyDescent="0.2"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</row>
    <row r="2147" spans="2:19" x14ac:dyDescent="0.2"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</row>
    <row r="2148" spans="2:19" x14ac:dyDescent="0.2"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</row>
    <row r="2149" spans="2:19" x14ac:dyDescent="0.2"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</row>
    <row r="2150" spans="2:19" x14ac:dyDescent="0.2"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</row>
    <row r="2151" spans="2:19" x14ac:dyDescent="0.2"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</row>
    <row r="2152" spans="2:19" x14ac:dyDescent="0.2"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</row>
    <row r="2153" spans="2:19" x14ac:dyDescent="0.2"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</row>
    <row r="2154" spans="2:19" x14ac:dyDescent="0.2"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</row>
    <row r="2155" spans="2:19" x14ac:dyDescent="0.2"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</row>
    <row r="2156" spans="2:19" x14ac:dyDescent="0.2"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</row>
    <row r="2157" spans="2:19" x14ac:dyDescent="0.2"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</row>
    <row r="2158" spans="2:19" x14ac:dyDescent="0.2"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</row>
    <row r="2159" spans="2:19" x14ac:dyDescent="0.2"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</row>
    <row r="2160" spans="2:19" x14ac:dyDescent="0.2"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</row>
    <row r="2161" spans="2:19" x14ac:dyDescent="0.2"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</row>
    <row r="2162" spans="2:19" x14ac:dyDescent="0.2"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</row>
    <row r="2163" spans="2:19" x14ac:dyDescent="0.2"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</row>
    <row r="2164" spans="2:19" x14ac:dyDescent="0.2"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</row>
    <row r="2165" spans="2:19" x14ac:dyDescent="0.2"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</row>
    <row r="2166" spans="2:19" x14ac:dyDescent="0.2"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</row>
    <row r="2167" spans="2:19" x14ac:dyDescent="0.2"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</row>
    <row r="2168" spans="2:19" x14ac:dyDescent="0.2"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</row>
    <row r="2169" spans="2:19" x14ac:dyDescent="0.2"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</row>
    <row r="2170" spans="2:19" x14ac:dyDescent="0.2"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</row>
    <row r="2171" spans="2:19" x14ac:dyDescent="0.2"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</row>
    <row r="2172" spans="2:19" x14ac:dyDescent="0.2"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</row>
    <row r="2173" spans="2:19" x14ac:dyDescent="0.2"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</row>
    <row r="2174" spans="2:19" x14ac:dyDescent="0.2"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</row>
    <row r="2175" spans="2:19" x14ac:dyDescent="0.2"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</row>
    <row r="2176" spans="2:19" x14ac:dyDescent="0.2"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</row>
    <row r="2177" spans="2:19" x14ac:dyDescent="0.2"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</row>
    <row r="2178" spans="2:19" x14ac:dyDescent="0.2"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</row>
    <row r="2179" spans="2:19" x14ac:dyDescent="0.2"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</row>
    <row r="2180" spans="2:19" x14ac:dyDescent="0.2"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</row>
    <row r="2181" spans="2:19" x14ac:dyDescent="0.2"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</row>
    <row r="2182" spans="2:19" x14ac:dyDescent="0.2"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</row>
    <row r="2183" spans="2:19" x14ac:dyDescent="0.2"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</row>
    <row r="2184" spans="2:19" x14ac:dyDescent="0.2"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</row>
    <row r="2185" spans="2:19" x14ac:dyDescent="0.2"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</row>
    <row r="2186" spans="2:19" x14ac:dyDescent="0.2"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</row>
    <row r="2187" spans="2:19" x14ac:dyDescent="0.2"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</row>
    <row r="2188" spans="2:19" x14ac:dyDescent="0.2"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</row>
    <row r="2189" spans="2:19" x14ac:dyDescent="0.2"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</row>
    <row r="2190" spans="2:19" x14ac:dyDescent="0.2"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</row>
    <row r="2191" spans="2:19" x14ac:dyDescent="0.2"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</row>
    <row r="2192" spans="2:19" x14ac:dyDescent="0.2"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</row>
    <row r="2193" spans="2:19" x14ac:dyDescent="0.2"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</row>
    <row r="2194" spans="2:19" x14ac:dyDescent="0.2"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</row>
    <row r="2195" spans="2:19" x14ac:dyDescent="0.2"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</row>
    <row r="2196" spans="2:19" x14ac:dyDescent="0.2"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</row>
    <row r="2197" spans="2:19" x14ac:dyDescent="0.2"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</row>
    <row r="2198" spans="2:19" x14ac:dyDescent="0.2"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</row>
    <row r="2199" spans="2:19" x14ac:dyDescent="0.2"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</row>
    <row r="2200" spans="2:19" x14ac:dyDescent="0.2"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</row>
    <row r="2201" spans="2:19" x14ac:dyDescent="0.2"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</row>
    <row r="2202" spans="2:19" x14ac:dyDescent="0.2"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</row>
    <row r="2203" spans="2:19" x14ac:dyDescent="0.2"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</row>
    <row r="2204" spans="2:19" x14ac:dyDescent="0.2"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</row>
    <row r="2205" spans="2:19" x14ac:dyDescent="0.2"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</row>
    <row r="2206" spans="2:19" x14ac:dyDescent="0.2"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</row>
    <row r="2207" spans="2:19" x14ac:dyDescent="0.2"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</row>
    <row r="2208" spans="2:19" x14ac:dyDescent="0.2"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</row>
    <row r="2209" spans="2:19" x14ac:dyDescent="0.2"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</row>
    <row r="2210" spans="2:19" x14ac:dyDescent="0.2"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</row>
    <row r="2211" spans="2:19" x14ac:dyDescent="0.2"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</row>
    <row r="2212" spans="2:19" x14ac:dyDescent="0.2"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</row>
    <row r="2213" spans="2:19" x14ac:dyDescent="0.2"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</row>
    <row r="2214" spans="2:19" x14ac:dyDescent="0.2"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</row>
    <row r="2215" spans="2:19" x14ac:dyDescent="0.2"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</row>
    <row r="2216" spans="2:19" x14ac:dyDescent="0.2"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</row>
    <row r="2217" spans="2:19" x14ac:dyDescent="0.2"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</row>
    <row r="2218" spans="2:19" x14ac:dyDescent="0.2"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</row>
    <row r="2219" spans="2:19" x14ac:dyDescent="0.2"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</row>
    <row r="2220" spans="2:19" x14ac:dyDescent="0.2"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</row>
    <row r="2221" spans="2:19" x14ac:dyDescent="0.2"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</row>
    <row r="2222" spans="2:19" x14ac:dyDescent="0.2"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</row>
    <row r="2223" spans="2:19" x14ac:dyDescent="0.2"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</row>
    <row r="2224" spans="2:19" x14ac:dyDescent="0.2"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</row>
    <row r="2225" spans="2:19" x14ac:dyDescent="0.2"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</row>
    <row r="2226" spans="2:19" x14ac:dyDescent="0.2"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</row>
    <row r="2227" spans="2:19" x14ac:dyDescent="0.2"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</row>
    <row r="2228" spans="2:19" x14ac:dyDescent="0.2"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</row>
    <row r="2229" spans="2:19" x14ac:dyDescent="0.2"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</row>
    <row r="2230" spans="2:19" x14ac:dyDescent="0.2"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</row>
    <row r="2231" spans="2:19" x14ac:dyDescent="0.2"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</row>
    <row r="2232" spans="2:19" x14ac:dyDescent="0.2"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</row>
    <row r="2233" spans="2:19" x14ac:dyDescent="0.2"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</row>
    <row r="2234" spans="2:19" x14ac:dyDescent="0.2"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</row>
    <row r="2235" spans="2:19" x14ac:dyDescent="0.2"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</row>
    <row r="2236" spans="2:19" x14ac:dyDescent="0.2"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</row>
    <row r="2237" spans="2:19" x14ac:dyDescent="0.2"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</row>
    <row r="2238" spans="2:19" x14ac:dyDescent="0.2"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</row>
    <row r="2239" spans="2:19" x14ac:dyDescent="0.2"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</row>
    <row r="2240" spans="2:19" x14ac:dyDescent="0.2"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</row>
    <row r="2241" spans="2:19" x14ac:dyDescent="0.2"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</row>
    <row r="2242" spans="2:19" x14ac:dyDescent="0.2"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</row>
    <row r="2243" spans="2:19" x14ac:dyDescent="0.2"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</row>
    <row r="2244" spans="2:19" x14ac:dyDescent="0.2"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</row>
    <row r="2245" spans="2:19" x14ac:dyDescent="0.2"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</row>
    <row r="2246" spans="2:19" x14ac:dyDescent="0.2"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</row>
    <row r="2247" spans="2:19" x14ac:dyDescent="0.2"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</row>
    <row r="2248" spans="2:19" x14ac:dyDescent="0.2"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</row>
    <row r="2249" spans="2:19" x14ac:dyDescent="0.2"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</row>
    <row r="2250" spans="2:19" x14ac:dyDescent="0.2"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</row>
    <row r="2251" spans="2:19" x14ac:dyDescent="0.2"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</row>
    <row r="2252" spans="2:19" x14ac:dyDescent="0.2"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</row>
    <row r="2253" spans="2:19" x14ac:dyDescent="0.2"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</row>
    <row r="2254" spans="2:19" x14ac:dyDescent="0.2"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</row>
    <row r="2255" spans="2:19" x14ac:dyDescent="0.2"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</row>
    <row r="2256" spans="2:19" x14ac:dyDescent="0.2"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</row>
    <row r="2257" spans="2:19" x14ac:dyDescent="0.2"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</row>
    <row r="2258" spans="2:19" x14ac:dyDescent="0.2"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</row>
    <row r="2259" spans="2:19" x14ac:dyDescent="0.2"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</row>
    <row r="2260" spans="2:19" x14ac:dyDescent="0.2"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</row>
    <row r="2261" spans="2:19" x14ac:dyDescent="0.2"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</row>
    <row r="2262" spans="2:19" x14ac:dyDescent="0.2"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</row>
    <row r="2263" spans="2:19" x14ac:dyDescent="0.2"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</row>
    <row r="2264" spans="2:19" x14ac:dyDescent="0.2"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</row>
    <row r="2265" spans="2:19" x14ac:dyDescent="0.2"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</row>
    <row r="2266" spans="2:19" x14ac:dyDescent="0.2"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</row>
    <row r="2267" spans="2:19" x14ac:dyDescent="0.2"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</row>
    <row r="2268" spans="2:19" x14ac:dyDescent="0.2"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</row>
    <row r="2269" spans="2:19" x14ac:dyDescent="0.2"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</row>
    <row r="2270" spans="2:19" x14ac:dyDescent="0.2"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</row>
    <row r="2271" spans="2:19" x14ac:dyDescent="0.2"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</row>
    <row r="2272" spans="2:19" x14ac:dyDescent="0.2"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</row>
    <row r="2273" spans="2:19" x14ac:dyDescent="0.2"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</row>
    <row r="2274" spans="2:19" x14ac:dyDescent="0.2"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</row>
    <row r="2275" spans="2:19" x14ac:dyDescent="0.2"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</row>
    <row r="2276" spans="2:19" x14ac:dyDescent="0.2"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</row>
    <row r="2277" spans="2:19" x14ac:dyDescent="0.2"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</row>
    <row r="2278" spans="2:19" x14ac:dyDescent="0.2"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</row>
    <row r="2279" spans="2:19" x14ac:dyDescent="0.2"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</row>
    <row r="2280" spans="2:19" x14ac:dyDescent="0.2"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</row>
    <row r="2281" spans="2:19" x14ac:dyDescent="0.2"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</row>
    <row r="2282" spans="2:19" x14ac:dyDescent="0.2"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</row>
    <row r="2283" spans="2:19" x14ac:dyDescent="0.2"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</row>
    <row r="2284" spans="2:19" x14ac:dyDescent="0.2"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</row>
    <row r="2285" spans="2:19" x14ac:dyDescent="0.2"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</row>
    <row r="2286" spans="2:19" x14ac:dyDescent="0.2"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</row>
    <row r="2287" spans="2:19" x14ac:dyDescent="0.2"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</row>
    <row r="2288" spans="2:19" x14ac:dyDescent="0.2"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</row>
    <row r="2289" spans="2:19" x14ac:dyDescent="0.2"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</row>
    <row r="2290" spans="2:19" x14ac:dyDescent="0.2"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</row>
    <row r="2291" spans="2:19" x14ac:dyDescent="0.2"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</row>
    <row r="2292" spans="2:19" x14ac:dyDescent="0.2"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</row>
    <row r="2293" spans="2:19" x14ac:dyDescent="0.2"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</row>
    <row r="2294" spans="2:19" x14ac:dyDescent="0.2"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</row>
    <row r="2295" spans="2:19" x14ac:dyDescent="0.2"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</row>
    <row r="2296" spans="2:19" x14ac:dyDescent="0.2"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</row>
    <row r="2297" spans="2:19" x14ac:dyDescent="0.2"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</row>
    <row r="2298" spans="2:19" x14ac:dyDescent="0.2"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</row>
    <row r="2299" spans="2:19" x14ac:dyDescent="0.2"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</row>
    <row r="2300" spans="2:19" x14ac:dyDescent="0.2"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</row>
    <row r="2301" spans="2:19" x14ac:dyDescent="0.2"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</row>
    <row r="2302" spans="2:19" x14ac:dyDescent="0.2"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</row>
    <row r="2303" spans="2:19" x14ac:dyDescent="0.2"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</row>
    <row r="2304" spans="2:19" x14ac:dyDescent="0.2"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</row>
    <row r="2305" spans="2:19" x14ac:dyDescent="0.2"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</row>
    <row r="2306" spans="2:19" x14ac:dyDescent="0.2"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</row>
    <row r="2307" spans="2:19" x14ac:dyDescent="0.2"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</row>
    <row r="2308" spans="2:19" x14ac:dyDescent="0.2"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</row>
    <row r="2309" spans="2:19" x14ac:dyDescent="0.2"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</row>
    <row r="2310" spans="2:19" x14ac:dyDescent="0.2"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</row>
    <row r="2311" spans="2:19" x14ac:dyDescent="0.2"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</row>
    <row r="2312" spans="2:19" x14ac:dyDescent="0.2"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</row>
    <row r="2313" spans="2:19" x14ac:dyDescent="0.2"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</row>
    <row r="2314" spans="2:19" x14ac:dyDescent="0.2"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</row>
    <row r="2315" spans="2:19" x14ac:dyDescent="0.2"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</row>
    <row r="2316" spans="2:19" x14ac:dyDescent="0.2"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</row>
    <row r="2317" spans="2:19" x14ac:dyDescent="0.2"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</row>
    <row r="2318" spans="2:19" x14ac:dyDescent="0.2"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</row>
    <row r="2319" spans="2:19" x14ac:dyDescent="0.2"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</row>
    <row r="2320" spans="2:19" x14ac:dyDescent="0.2"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</row>
    <row r="2321" spans="2:19" x14ac:dyDescent="0.2"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</row>
    <row r="2322" spans="2:19" x14ac:dyDescent="0.2"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</row>
    <row r="2323" spans="2:19" x14ac:dyDescent="0.2"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</row>
    <row r="2324" spans="2:19" x14ac:dyDescent="0.2"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</row>
    <row r="2325" spans="2:19" x14ac:dyDescent="0.2"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</row>
    <row r="2326" spans="2:19" x14ac:dyDescent="0.2"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</row>
    <row r="2327" spans="2:19" x14ac:dyDescent="0.2"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</row>
    <row r="2328" spans="2:19" x14ac:dyDescent="0.2"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</row>
    <row r="2329" spans="2:19" x14ac:dyDescent="0.2"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</row>
    <row r="2330" spans="2:19" x14ac:dyDescent="0.2"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</row>
    <row r="2331" spans="2:19" x14ac:dyDescent="0.2"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</row>
    <row r="2332" spans="2:19" x14ac:dyDescent="0.2"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</row>
    <row r="2333" spans="2:19" x14ac:dyDescent="0.2"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</row>
    <row r="2334" spans="2:19" x14ac:dyDescent="0.2"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</row>
    <row r="2335" spans="2:19" x14ac:dyDescent="0.2"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</row>
    <row r="2336" spans="2:19" x14ac:dyDescent="0.2"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</row>
    <row r="2337" spans="2:19" x14ac:dyDescent="0.2"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</row>
    <row r="2338" spans="2:19" x14ac:dyDescent="0.2"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</row>
    <row r="2339" spans="2:19" x14ac:dyDescent="0.2"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</row>
    <row r="2340" spans="2:19" x14ac:dyDescent="0.2"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</row>
    <row r="2341" spans="2:19" x14ac:dyDescent="0.2"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</row>
    <row r="2342" spans="2:19" x14ac:dyDescent="0.2"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</row>
    <row r="2343" spans="2:19" x14ac:dyDescent="0.2"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</row>
    <row r="2344" spans="2:19" x14ac:dyDescent="0.2"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</row>
    <row r="2345" spans="2:19" x14ac:dyDescent="0.2"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</row>
    <row r="2346" spans="2:19" x14ac:dyDescent="0.2"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</row>
    <row r="2347" spans="2:19" x14ac:dyDescent="0.2"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</row>
    <row r="2348" spans="2:19" x14ac:dyDescent="0.2"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</row>
    <row r="2349" spans="2:19" x14ac:dyDescent="0.2"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</row>
    <row r="2350" spans="2:19" x14ac:dyDescent="0.2"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</row>
    <row r="2351" spans="2:19" x14ac:dyDescent="0.2"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</row>
    <row r="2352" spans="2:19" x14ac:dyDescent="0.2"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</row>
    <row r="2353" spans="2:19" x14ac:dyDescent="0.2"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</row>
    <row r="2354" spans="2:19" x14ac:dyDescent="0.2"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</row>
    <row r="2355" spans="2:19" x14ac:dyDescent="0.2"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</row>
    <row r="2356" spans="2:19" x14ac:dyDescent="0.2"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</row>
    <row r="2357" spans="2:19" x14ac:dyDescent="0.2"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</row>
    <row r="2358" spans="2:19" x14ac:dyDescent="0.2"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</row>
    <row r="2359" spans="2:19" x14ac:dyDescent="0.2"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</row>
    <row r="2360" spans="2:19" x14ac:dyDescent="0.2"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</row>
    <row r="2361" spans="2:19" x14ac:dyDescent="0.2"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</row>
    <row r="2362" spans="2:19" x14ac:dyDescent="0.2"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</row>
    <row r="2363" spans="2:19" x14ac:dyDescent="0.2"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</row>
    <row r="2364" spans="2:19" x14ac:dyDescent="0.2"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</row>
    <row r="2365" spans="2:19" x14ac:dyDescent="0.2"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</row>
    <row r="2366" spans="2:19" x14ac:dyDescent="0.2"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</row>
    <row r="2367" spans="2:19" x14ac:dyDescent="0.2"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</row>
    <row r="2368" spans="2:19" x14ac:dyDescent="0.2"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</row>
    <row r="2369" spans="2:19" x14ac:dyDescent="0.2"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</row>
    <row r="2370" spans="2:19" x14ac:dyDescent="0.2"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</row>
    <row r="2371" spans="2:19" x14ac:dyDescent="0.2"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</row>
    <row r="2372" spans="2:19" x14ac:dyDescent="0.2"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</row>
    <row r="2373" spans="2:19" x14ac:dyDescent="0.2"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</row>
    <row r="2374" spans="2:19" x14ac:dyDescent="0.2"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</row>
    <row r="2375" spans="2:19" x14ac:dyDescent="0.2"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</row>
    <row r="2376" spans="2:19" x14ac:dyDescent="0.2"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</row>
    <row r="2377" spans="2:19" x14ac:dyDescent="0.2"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</row>
    <row r="2378" spans="2:19" x14ac:dyDescent="0.2"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</row>
    <row r="2379" spans="2:19" x14ac:dyDescent="0.2"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</row>
    <row r="2380" spans="2:19" x14ac:dyDescent="0.2"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</row>
    <row r="2381" spans="2:19" x14ac:dyDescent="0.2"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</row>
    <row r="2382" spans="2:19" x14ac:dyDescent="0.2"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</row>
    <row r="2383" spans="2:19" x14ac:dyDescent="0.2"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</row>
    <row r="2384" spans="2:19" x14ac:dyDescent="0.2"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</row>
    <row r="2385" spans="2:19" x14ac:dyDescent="0.2"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</row>
    <row r="2386" spans="2:19" x14ac:dyDescent="0.2"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</row>
    <row r="2387" spans="2:19" x14ac:dyDescent="0.2"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</row>
    <row r="2388" spans="2:19" x14ac:dyDescent="0.2"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</row>
    <row r="2389" spans="2:19" x14ac:dyDescent="0.2"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</row>
    <row r="2390" spans="2:19" x14ac:dyDescent="0.2"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</row>
    <row r="2391" spans="2:19" x14ac:dyDescent="0.2"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</row>
    <row r="2392" spans="2:19" x14ac:dyDescent="0.2"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</row>
    <row r="2393" spans="2:19" x14ac:dyDescent="0.2"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</row>
    <row r="2394" spans="2:19" x14ac:dyDescent="0.2"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</row>
    <row r="2395" spans="2:19" x14ac:dyDescent="0.2"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</row>
    <row r="2396" spans="2:19" x14ac:dyDescent="0.2"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</row>
    <row r="2397" spans="2:19" x14ac:dyDescent="0.2"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</row>
    <row r="2398" spans="2:19" x14ac:dyDescent="0.2"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</row>
    <row r="2399" spans="2:19" x14ac:dyDescent="0.2"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</row>
    <row r="2400" spans="2:19" x14ac:dyDescent="0.2"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</row>
    <row r="2401" spans="2:19" x14ac:dyDescent="0.2"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</row>
    <row r="2402" spans="2:19" x14ac:dyDescent="0.2"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</row>
    <row r="2403" spans="2:19" x14ac:dyDescent="0.2"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</row>
    <row r="2404" spans="2:19" x14ac:dyDescent="0.2"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</row>
    <row r="2405" spans="2:19" x14ac:dyDescent="0.2"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</row>
    <row r="2406" spans="2:19" x14ac:dyDescent="0.2"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</row>
    <row r="2407" spans="2:19" x14ac:dyDescent="0.2"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</row>
    <row r="2408" spans="2:19" x14ac:dyDescent="0.2"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</row>
    <row r="2409" spans="2:19" x14ac:dyDescent="0.2"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</row>
    <row r="2410" spans="2:19" x14ac:dyDescent="0.2"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</row>
    <row r="2411" spans="2:19" x14ac:dyDescent="0.2"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</row>
    <row r="2412" spans="2:19" x14ac:dyDescent="0.2"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</row>
    <row r="2413" spans="2:19" x14ac:dyDescent="0.2"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</row>
    <row r="2414" spans="2:19" x14ac:dyDescent="0.2"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</row>
    <row r="2415" spans="2:19" x14ac:dyDescent="0.2"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</row>
    <row r="2416" spans="2:19" x14ac:dyDescent="0.2"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</row>
    <row r="2417" spans="2:19" x14ac:dyDescent="0.2"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</row>
    <row r="2418" spans="2:19" x14ac:dyDescent="0.2"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</row>
    <row r="2419" spans="2:19" x14ac:dyDescent="0.2"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</row>
    <row r="2420" spans="2:19" x14ac:dyDescent="0.2"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</row>
    <row r="2421" spans="2:19" x14ac:dyDescent="0.2"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</row>
    <row r="2422" spans="2:19" x14ac:dyDescent="0.2"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</row>
    <row r="2423" spans="2:19" x14ac:dyDescent="0.2"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</row>
    <row r="2424" spans="2:19" x14ac:dyDescent="0.2"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</row>
    <row r="2425" spans="2:19" x14ac:dyDescent="0.2"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</row>
    <row r="2426" spans="2:19" x14ac:dyDescent="0.2"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</row>
    <row r="2427" spans="2:19" x14ac:dyDescent="0.2"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</row>
    <row r="2428" spans="2:19" x14ac:dyDescent="0.2"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</row>
    <row r="2429" spans="2:19" x14ac:dyDescent="0.2"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</row>
    <row r="2430" spans="2:19" x14ac:dyDescent="0.2"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</row>
    <row r="2431" spans="2:19" x14ac:dyDescent="0.2"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</row>
    <row r="2432" spans="2:19" x14ac:dyDescent="0.2"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</row>
    <row r="2433" spans="2:19" x14ac:dyDescent="0.2"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</row>
    <row r="2434" spans="2:19" x14ac:dyDescent="0.2"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</row>
    <row r="2435" spans="2:19" x14ac:dyDescent="0.2"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</row>
    <row r="2436" spans="2:19" x14ac:dyDescent="0.2"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</row>
    <row r="2437" spans="2:19" x14ac:dyDescent="0.2"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</row>
    <row r="2438" spans="2:19" x14ac:dyDescent="0.2"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</row>
    <row r="2439" spans="2:19" x14ac:dyDescent="0.2"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</row>
    <row r="2440" spans="2:19" x14ac:dyDescent="0.2"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</row>
    <row r="2441" spans="2:19" x14ac:dyDescent="0.2"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</row>
    <row r="2442" spans="2:19" x14ac:dyDescent="0.2"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</row>
    <row r="2443" spans="2:19" x14ac:dyDescent="0.2"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</row>
  </sheetData>
  <mergeCells count="19">
    <mergeCell ref="A7:S7"/>
    <mergeCell ref="A1:S1"/>
    <mergeCell ref="A2:S2"/>
    <mergeCell ref="A3:S3"/>
    <mergeCell ref="A4:S4"/>
    <mergeCell ref="A5:S5"/>
    <mergeCell ref="A8:S8"/>
    <mergeCell ref="A10:A11"/>
    <mergeCell ref="B10:B11"/>
    <mergeCell ref="C10:C11"/>
    <mergeCell ref="D10:F10"/>
    <mergeCell ref="G10:M10"/>
    <mergeCell ref="N10:P10"/>
    <mergeCell ref="S10:S11"/>
    <mergeCell ref="A12:S12"/>
    <mergeCell ref="A16:S16"/>
    <mergeCell ref="G32:L32"/>
    <mergeCell ref="A34:D34"/>
    <mergeCell ref="G35:L35"/>
  </mergeCells>
  <printOptions horizontalCentered="1"/>
  <pageMargins left="0.17" right="0.17" top="0.3" bottom="0.33" header="0.3" footer="0.3"/>
  <pageSetup paperSize="9" scale="56" fitToWidth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40"/>
  <sheetViews>
    <sheetView topLeftCell="A13" zoomScale="66" zoomScaleNormal="66" workbookViewId="0">
      <selection activeCell="E22" sqref="E22"/>
    </sheetView>
  </sheetViews>
  <sheetFormatPr defaultRowHeight="12.75" x14ac:dyDescent="0.2"/>
  <cols>
    <col min="1" max="1" width="24.5703125" style="3" customWidth="1"/>
    <col min="2" max="2" width="7" style="7" customWidth="1"/>
    <col min="3" max="3" width="21.5703125" style="7" customWidth="1"/>
    <col min="4" max="4" width="12.42578125" style="7" customWidth="1"/>
    <col min="5" max="5" width="7.42578125" style="7" customWidth="1"/>
    <col min="6" max="6" width="9.42578125" style="7" customWidth="1"/>
    <col min="7" max="7" width="12.5703125" style="7" customWidth="1"/>
    <col min="8" max="8" width="6.85546875" style="7" customWidth="1"/>
    <col min="9" max="9" width="10.28515625" style="7" customWidth="1"/>
    <col min="10" max="10" width="9.5703125" style="7" customWidth="1"/>
    <col min="11" max="11" width="11.140625" style="7" customWidth="1"/>
    <col min="12" max="12" width="9.5703125" style="7" customWidth="1"/>
    <col min="13" max="13" width="9.7109375" style="7" customWidth="1"/>
    <col min="14" max="14" width="10.85546875" style="7" customWidth="1"/>
    <col min="15" max="15" width="10.5703125" style="7" customWidth="1"/>
    <col min="16" max="16" width="9.7109375" style="7" customWidth="1"/>
    <col min="17" max="17" width="12.28515625" style="7" customWidth="1"/>
    <col min="18" max="18" width="10.5703125" style="7" customWidth="1"/>
    <col min="19" max="19" width="12" style="7" customWidth="1"/>
    <col min="20" max="16384" width="9.140625" style="3"/>
  </cols>
  <sheetData>
    <row r="1" spans="1:19" x14ac:dyDescent="0.2">
      <c r="A1" s="110" t="s">
        <v>11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</row>
    <row r="2" spans="1:19" x14ac:dyDescent="0.2">
      <c r="A2" s="110" t="s">
        <v>12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</row>
    <row r="3" spans="1:19" ht="15" customHeight="1" x14ac:dyDescent="0.2">
      <c r="A3" s="110" t="s">
        <v>4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</row>
    <row r="4" spans="1:19" x14ac:dyDescent="0.2">
      <c r="A4" s="110" t="s">
        <v>13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</row>
    <row r="5" spans="1:19" x14ac:dyDescent="0.2">
      <c r="A5" s="110" t="s">
        <v>34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</row>
    <row r="6" spans="1:19" ht="7.5" customHeight="1" x14ac:dyDescent="0.2">
      <c r="A6" s="42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</row>
    <row r="7" spans="1:19" ht="18.75" x14ac:dyDescent="0.2">
      <c r="A7" s="109" t="s">
        <v>20</v>
      </c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</row>
    <row r="8" spans="1:19" ht="15.75" customHeight="1" x14ac:dyDescent="0.2">
      <c r="A8" s="111" t="s">
        <v>31</v>
      </c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</row>
    <row r="9" spans="1:19" x14ac:dyDescent="0.2">
      <c r="A9" s="5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</row>
    <row r="10" spans="1:19" ht="42.75" customHeight="1" x14ac:dyDescent="0.2">
      <c r="A10" s="112" t="s">
        <v>0</v>
      </c>
      <c r="B10" s="112" t="s">
        <v>3</v>
      </c>
      <c r="C10" s="112" t="s">
        <v>5</v>
      </c>
      <c r="D10" s="118" t="s">
        <v>7</v>
      </c>
      <c r="E10" s="119"/>
      <c r="F10" s="120"/>
      <c r="G10" s="118" t="s">
        <v>2</v>
      </c>
      <c r="H10" s="119"/>
      <c r="I10" s="119"/>
      <c r="J10" s="119"/>
      <c r="K10" s="119"/>
      <c r="L10" s="119"/>
      <c r="M10" s="120"/>
      <c r="N10" s="118" t="s">
        <v>37</v>
      </c>
      <c r="O10" s="119"/>
      <c r="P10" s="120"/>
      <c r="Q10" s="41"/>
      <c r="R10" s="41"/>
      <c r="S10" s="121" t="s">
        <v>26</v>
      </c>
    </row>
    <row r="11" spans="1:19" ht="144" customHeight="1" x14ac:dyDescent="0.2">
      <c r="A11" s="113"/>
      <c r="B11" s="113"/>
      <c r="C11" s="113"/>
      <c r="D11" s="44" t="s">
        <v>14</v>
      </c>
      <c r="E11" s="44" t="s">
        <v>18</v>
      </c>
      <c r="F11" s="44" t="s">
        <v>17</v>
      </c>
      <c r="G11" s="44" t="s">
        <v>16</v>
      </c>
      <c r="H11" s="44" t="s">
        <v>6</v>
      </c>
      <c r="I11" s="46" t="s">
        <v>38</v>
      </c>
      <c r="J11" s="44" t="s">
        <v>25</v>
      </c>
      <c r="K11" s="44" t="s">
        <v>24</v>
      </c>
      <c r="L11" s="44" t="s">
        <v>22</v>
      </c>
      <c r="M11" s="44" t="s">
        <v>28</v>
      </c>
      <c r="N11" s="47" t="s">
        <v>39</v>
      </c>
      <c r="O11" s="47" t="s">
        <v>40</v>
      </c>
      <c r="P11" s="47" t="s">
        <v>41</v>
      </c>
      <c r="Q11" s="45" t="s">
        <v>1</v>
      </c>
      <c r="R11" s="45" t="s">
        <v>27</v>
      </c>
      <c r="S11" s="122"/>
    </row>
    <row r="12" spans="1:19" ht="18.75" customHeight="1" x14ac:dyDescent="0.2">
      <c r="A12" s="130" t="s">
        <v>10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2"/>
    </row>
    <row r="13" spans="1:19" s="6" customFormat="1" ht="98.25" customHeight="1" x14ac:dyDescent="0.25">
      <c r="A13" s="36" t="s">
        <v>29</v>
      </c>
      <c r="B13" s="37">
        <v>17</v>
      </c>
      <c r="C13" s="37" t="s">
        <v>32</v>
      </c>
      <c r="D13" s="37">
        <v>2073200</v>
      </c>
      <c r="E13" s="38">
        <v>0</v>
      </c>
      <c r="F13" s="37">
        <v>10000</v>
      </c>
      <c r="G13" s="37">
        <v>1420000</v>
      </c>
      <c r="H13" s="37">
        <v>0</v>
      </c>
      <c r="I13" s="37">
        <v>0</v>
      </c>
      <c r="J13" s="37">
        <v>20000</v>
      </c>
      <c r="K13" s="37">
        <v>33000</v>
      </c>
      <c r="L13" s="37">
        <v>3000</v>
      </c>
      <c r="M13" s="37">
        <v>0</v>
      </c>
      <c r="N13" s="37">
        <v>40000</v>
      </c>
      <c r="O13" s="37">
        <v>220000</v>
      </c>
      <c r="P13" s="37">
        <v>5000</v>
      </c>
      <c r="Q13" s="37">
        <f>SUM(D13:P13)</f>
        <v>3824200</v>
      </c>
      <c r="R13" s="37">
        <f>Q13/B13</f>
        <v>224952.9411764706</v>
      </c>
      <c r="S13" s="37"/>
    </row>
    <row r="14" spans="1:19" s="15" customFormat="1" ht="49.5" customHeight="1" x14ac:dyDescent="0.25">
      <c r="A14" s="36" t="s">
        <v>30</v>
      </c>
      <c r="B14" s="37">
        <v>8.6999999999999993</v>
      </c>
      <c r="C14" s="37" t="s">
        <v>33</v>
      </c>
      <c r="D14" s="37">
        <v>1652000</v>
      </c>
      <c r="E14" s="38">
        <v>0</v>
      </c>
      <c r="F14" s="37">
        <v>30100</v>
      </c>
      <c r="G14" s="37">
        <v>1338695.06</v>
      </c>
      <c r="H14" s="37">
        <v>0</v>
      </c>
      <c r="I14" s="37">
        <v>0</v>
      </c>
      <c r="J14" s="37">
        <v>17950</v>
      </c>
      <c r="K14" s="34">
        <v>57050</v>
      </c>
      <c r="L14" s="37">
        <v>2900</v>
      </c>
      <c r="M14" s="37">
        <v>19000</v>
      </c>
      <c r="N14" s="37">
        <v>40000</v>
      </c>
      <c r="O14" s="37">
        <v>200000</v>
      </c>
      <c r="P14" s="37">
        <v>5000</v>
      </c>
      <c r="Q14" s="37">
        <f>SUM(D14:P14)</f>
        <v>3362695.06</v>
      </c>
      <c r="R14" s="37">
        <f>Q14/B14</f>
        <v>386516.67356321844</v>
      </c>
      <c r="S14" s="37"/>
    </row>
    <row r="15" spans="1:19" s="15" customFormat="1" ht="15.75" customHeight="1" x14ac:dyDescent="0.25">
      <c r="A15" s="17" t="s">
        <v>19</v>
      </c>
      <c r="B15" s="2"/>
      <c r="C15" s="2"/>
      <c r="D15" s="37">
        <f>SUM(D13:D14)</f>
        <v>3725200</v>
      </c>
      <c r="E15" s="37">
        <f t="shared" ref="E15:N15" si="0">SUM(E13:E14)</f>
        <v>0</v>
      </c>
      <c r="F15" s="37">
        <f t="shared" si="0"/>
        <v>40100</v>
      </c>
      <c r="G15" s="37">
        <f t="shared" si="0"/>
        <v>2758695.06</v>
      </c>
      <c r="H15" s="37">
        <f t="shared" si="0"/>
        <v>0</v>
      </c>
      <c r="I15" s="37">
        <f t="shared" si="0"/>
        <v>0</v>
      </c>
      <c r="J15" s="37">
        <f t="shared" si="0"/>
        <v>37950</v>
      </c>
      <c r="K15" s="37">
        <f t="shared" si="0"/>
        <v>90050</v>
      </c>
      <c r="L15" s="37">
        <f t="shared" si="0"/>
        <v>5900</v>
      </c>
      <c r="M15" s="37">
        <f t="shared" si="0"/>
        <v>19000</v>
      </c>
      <c r="N15" s="37">
        <f t="shared" si="0"/>
        <v>80000</v>
      </c>
      <c r="O15" s="37">
        <f>SUM(O13:O14)</f>
        <v>420000</v>
      </c>
      <c r="P15" s="37">
        <f>SUM(P13:P14)</f>
        <v>10000</v>
      </c>
      <c r="Q15" s="37">
        <f t="shared" ref="Q15" si="1">SUM(Q13:Q14)</f>
        <v>7186895.0600000005</v>
      </c>
      <c r="R15" s="37"/>
      <c r="S15" s="37"/>
    </row>
    <row r="16" spans="1:19" s="43" customFormat="1" ht="20.25" customHeight="1" x14ac:dyDescent="0.2">
      <c r="A16" s="123" t="s">
        <v>42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5"/>
    </row>
    <row r="17" spans="1:19" s="6" customFormat="1" ht="87.75" customHeight="1" x14ac:dyDescent="0.25">
      <c r="A17" s="36" t="s">
        <v>29</v>
      </c>
      <c r="B17" s="37">
        <v>17</v>
      </c>
      <c r="C17" s="37" t="s">
        <v>43</v>
      </c>
      <c r="D17" s="37">
        <v>2274374</v>
      </c>
      <c r="E17" s="38">
        <v>0</v>
      </c>
      <c r="F17" s="37">
        <v>13000</v>
      </c>
      <c r="G17" s="37">
        <v>1517000</v>
      </c>
      <c r="H17" s="37">
        <v>0</v>
      </c>
      <c r="I17" s="37">
        <v>0</v>
      </c>
      <c r="J17" s="37">
        <v>40000</v>
      </c>
      <c r="K17" s="37">
        <v>121000</v>
      </c>
      <c r="L17" s="37">
        <v>6000</v>
      </c>
      <c r="M17" s="37">
        <v>50000</v>
      </c>
      <c r="N17" s="37">
        <v>60000</v>
      </c>
      <c r="O17" s="37">
        <v>248000</v>
      </c>
      <c r="P17" s="37">
        <v>6000</v>
      </c>
      <c r="Q17" s="37">
        <f>SUM(D17:P17)</f>
        <v>4335374</v>
      </c>
      <c r="R17" s="37">
        <f>Q17/B17</f>
        <v>255022</v>
      </c>
      <c r="S17" s="37"/>
    </row>
    <row r="18" spans="1:19" s="6" customFormat="1" ht="49.5" customHeight="1" x14ac:dyDescent="0.25">
      <c r="A18" s="36" t="s">
        <v>44</v>
      </c>
      <c r="B18" s="37">
        <v>120</v>
      </c>
      <c r="C18" s="37" t="s">
        <v>45</v>
      </c>
      <c r="D18" s="37">
        <v>2140568</v>
      </c>
      <c r="E18" s="38">
        <v>0</v>
      </c>
      <c r="F18" s="37">
        <v>10000</v>
      </c>
      <c r="G18" s="37">
        <v>1427058</v>
      </c>
      <c r="H18" s="37">
        <v>0</v>
      </c>
      <c r="I18" s="37">
        <v>0</v>
      </c>
      <c r="J18" s="37">
        <v>44000</v>
      </c>
      <c r="K18" s="34">
        <v>100000</v>
      </c>
      <c r="L18" s="37">
        <v>50000</v>
      </c>
      <c r="M18" s="37">
        <v>0</v>
      </c>
      <c r="N18" s="37">
        <v>50000</v>
      </c>
      <c r="O18" s="37">
        <v>200000</v>
      </c>
      <c r="P18" s="37">
        <v>4000</v>
      </c>
      <c r="Q18" s="37">
        <f>SUM(D18:P18)</f>
        <v>4025626</v>
      </c>
      <c r="R18" s="37">
        <f>Q18/B18</f>
        <v>33546.883333333331</v>
      </c>
      <c r="S18" s="37"/>
    </row>
    <row r="19" spans="1:19" s="6" customFormat="1" ht="23.25" customHeight="1" x14ac:dyDescent="0.25">
      <c r="A19" s="17" t="s">
        <v>19</v>
      </c>
      <c r="B19" s="2"/>
      <c r="C19" s="2"/>
      <c r="D19" s="37">
        <f>SUM(D17:D18)</f>
        <v>4414942</v>
      </c>
      <c r="E19" s="37">
        <f t="shared" ref="E19:M19" si="2">SUM(E17:E18)</f>
        <v>0</v>
      </c>
      <c r="F19" s="37">
        <f t="shared" si="2"/>
        <v>23000</v>
      </c>
      <c r="G19" s="37">
        <f>SUM(G22*0.5)</f>
        <v>9200</v>
      </c>
      <c r="H19" s="37">
        <f t="shared" si="2"/>
        <v>0</v>
      </c>
      <c r="I19" s="37">
        <f t="shared" si="2"/>
        <v>0</v>
      </c>
      <c r="J19" s="37">
        <f t="shared" si="2"/>
        <v>84000</v>
      </c>
      <c r="K19" s="37">
        <f t="shared" si="2"/>
        <v>221000</v>
      </c>
      <c r="L19" s="37">
        <f t="shared" si="2"/>
        <v>56000</v>
      </c>
      <c r="M19" s="37">
        <f t="shared" si="2"/>
        <v>50000</v>
      </c>
      <c r="N19" s="37">
        <f t="shared" ref="N19" si="3">SUM(N17:N18)</f>
        <v>110000</v>
      </c>
      <c r="O19" s="37">
        <f>SUM(O17:O18)</f>
        <v>448000</v>
      </c>
      <c r="P19" s="37">
        <f>SUM(P17:P18)</f>
        <v>10000</v>
      </c>
      <c r="Q19" s="37">
        <f t="shared" ref="Q19" si="4">SUM(Q17:Q18)</f>
        <v>8361000</v>
      </c>
      <c r="R19" s="37"/>
      <c r="S19" s="37"/>
    </row>
    <row r="20" spans="1:19" ht="17.25" customHeight="1" x14ac:dyDescent="0.2">
      <c r="A20" s="13"/>
      <c r="B20" s="14"/>
      <c r="C20" s="14"/>
      <c r="D20" s="14"/>
      <c r="E20" s="14"/>
      <c r="F20" s="14"/>
      <c r="G20" s="14">
        <f>SUM(G22*0.4)</f>
        <v>7360</v>
      </c>
      <c r="H20" s="14"/>
      <c r="I20" s="14">
        <v>2018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</row>
    <row r="21" spans="1:19" ht="75" customHeight="1" x14ac:dyDescent="0.2">
      <c r="A21" s="36" t="s">
        <v>97</v>
      </c>
      <c r="B21" s="37">
        <v>24</v>
      </c>
      <c r="C21" s="37">
        <v>2600</v>
      </c>
      <c r="D21" s="37">
        <v>2274374</v>
      </c>
      <c r="E21" s="38">
        <v>0</v>
      </c>
      <c r="F21" s="37">
        <v>13000</v>
      </c>
      <c r="G21" s="37">
        <f>SUM(G22*0.1)</f>
        <v>1840</v>
      </c>
      <c r="H21" s="37">
        <v>0</v>
      </c>
      <c r="I21" s="37">
        <v>0</v>
      </c>
      <c r="J21" s="37">
        <v>40000</v>
      </c>
      <c r="K21" s="37">
        <f>SUM(K20*1)</f>
        <v>0</v>
      </c>
      <c r="L21" s="37">
        <v>6000</v>
      </c>
      <c r="M21" s="37">
        <v>50000</v>
      </c>
      <c r="N21" s="37">
        <v>60000</v>
      </c>
      <c r="O21" s="37">
        <v>248000</v>
      </c>
      <c r="P21" s="37">
        <v>6000</v>
      </c>
      <c r="Q21" s="37">
        <f>SUM(D21:P21)</f>
        <v>2699214</v>
      </c>
      <c r="R21" s="37">
        <f>Q21/B21</f>
        <v>112467.25</v>
      </c>
      <c r="S21" s="37"/>
    </row>
    <row r="22" spans="1:19" x14ac:dyDescent="0.2">
      <c r="A22" s="89" t="s">
        <v>98</v>
      </c>
      <c r="B22" s="37"/>
      <c r="C22" s="37"/>
      <c r="D22" s="37"/>
      <c r="E22" s="38">
        <v>0</v>
      </c>
      <c r="F22" s="37">
        <v>10000</v>
      </c>
      <c r="G22" s="37">
        <v>18400</v>
      </c>
      <c r="H22" s="37">
        <v>0</v>
      </c>
      <c r="I22" s="37">
        <v>3000</v>
      </c>
      <c r="J22" s="37">
        <v>44000</v>
      </c>
      <c r="K22" s="34">
        <f>SUM(K20*0)</f>
        <v>0</v>
      </c>
      <c r="L22" s="37">
        <v>50000</v>
      </c>
      <c r="M22" s="37">
        <v>0</v>
      </c>
      <c r="N22" s="37">
        <v>50000</v>
      </c>
      <c r="O22" s="37">
        <v>200000</v>
      </c>
      <c r="P22" s="37">
        <v>4000</v>
      </c>
      <c r="Q22" s="37">
        <f>SUM(D22:P22)</f>
        <v>379400</v>
      </c>
      <c r="R22" s="37" t="e">
        <f>Q22/B22</f>
        <v>#DIV/0!</v>
      </c>
      <c r="S22" s="37"/>
    </row>
    <row r="23" spans="1:19" ht="18.75" customHeight="1" x14ac:dyDescent="0.2">
      <c r="A23" s="86" t="s">
        <v>19</v>
      </c>
      <c r="B23" s="2"/>
      <c r="C23" s="2"/>
      <c r="D23" s="37">
        <f>SUM(D21:D22)</f>
        <v>2274374</v>
      </c>
      <c r="E23" s="37">
        <f t="shared" ref="E23:R23" si="5">SUM(E21:E22)</f>
        <v>0</v>
      </c>
      <c r="F23" s="37">
        <f t="shared" si="5"/>
        <v>23000</v>
      </c>
      <c r="G23" s="37">
        <f t="shared" si="5"/>
        <v>20240</v>
      </c>
      <c r="H23" s="37">
        <f t="shared" si="5"/>
        <v>0</v>
      </c>
      <c r="I23" s="37">
        <f t="shared" si="5"/>
        <v>3000</v>
      </c>
      <c r="J23" s="37">
        <f t="shared" si="5"/>
        <v>84000</v>
      </c>
      <c r="K23" s="37">
        <f t="shared" si="5"/>
        <v>0</v>
      </c>
      <c r="L23" s="37">
        <f t="shared" si="5"/>
        <v>56000</v>
      </c>
      <c r="M23" s="37">
        <f t="shared" si="5"/>
        <v>50000</v>
      </c>
      <c r="N23" s="37">
        <f t="shared" si="5"/>
        <v>110000</v>
      </c>
      <c r="O23" s="37">
        <f t="shared" si="5"/>
        <v>448000</v>
      </c>
      <c r="P23" s="37">
        <f t="shared" si="5"/>
        <v>10000</v>
      </c>
      <c r="Q23" s="37">
        <f t="shared" si="5"/>
        <v>3078614</v>
      </c>
      <c r="R23" s="37" t="e">
        <f t="shared" si="5"/>
        <v>#DIV/0!</v>
      </c>
      <c r="S23" s="37"/>
    </row>
    <row r="24" spans="1:19" ht="21" customHeight="1" x14ac:dyDescent="0.2">
      <c r="A24" s="13"/>
      <c r="B24" s="14"/>
      <c r="C24" s="14"/>
      <c r="D24" s="14"/>
      <c r="E24" s="14"/>
      <c r="F24" s="14"/>
      <c r="G24" s="14"/>
      <c r="H24" s="14"/>
      <c r="I24" s="48">
        <v>2019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</row>
    <row r="25" spans="1:19" ht="63.75" x14ac:dyDescent="0.2">
      <c r="A25" s="36" t="s">
        <v>29</v>
      </c>
      <c r="B25" s="37">
        <v>19</v>
      </c>
      <c r="C25" s="37" t="s">
        <v>43</v>
      </c>
      <c r="D25" s="37">
        <v>2274374</v>
      </c>
      <c r="E25" s="38">
        <v>0</v>
      </c>
      <c r="F25" s="37">
        <v>13000</v>
      </c>
      <c r="G25" s="37">
        <v>1517000</v>
      </c>
      <c r="H25" s="37">
        <v>0</v>
      </c>
      <c r="I25" s="37">
        <v>0</v>
      </c>
      <c r="J25" s="37">
        <v>40000</v>
      </c>
      <c r="K25" s="37">
        <v>121000</v>
      </c>
      <c r="L25" s="37">
        <v>6000</v>
      </c>
      <c r="M25" s="37">
        <v>50000</v>
      </c>
      <c r="N25" s="37">
        <v>60000</v>
      </c>
      <c r="O25" s="37">
        <v>248000</v>
      </c>
      <c r="P25" s="37">
        <v>6000</v>
      </c>
      <c r="Q25" s="37">
        <f>SUM(D25:P25)</f>
        <v>4335374</v>
      </c>
      <c r="R25" s="37">
        <f>Q25/B25</f>
        <v>228177.57894736843</v>
      </c>
      <c r="S25" s="37"/>
    </row>
    <row r="26" spans="1:19" ht="38.25" x14ac:dyDescent="0.2">
      <c r="A26" s="36" t="s">
        <v>44</v>
      </c>
      <c r="B26" s="37">
        <v>140</v>
      </c>
      <c r="C26" s="37" t="s">
        <v>45</v>
      </c>
      <c r="D26" s="37">
        <v>2140568</v>
      </c>
      <c r="E26" s="38">
        <v>0</v>
      </c>
      <c r="F26" s="37">
        <v>10000</v>
      </c>
      <c r="G26" s="37">
        <v>1427058</v>
      </c>
      <c r="H26" s="37">
        <v>0</v>
      </c>
      <c r="I26" s="37">
        <v>0</v>
      </c>
      <c r="J26" s="37">
        <v>44000</v>
      </c>
      <c r="K26" s="34">
        <v>100000</v>
      </c>
      <c r="L26" s="37">
        <v>50000</v>
      </c>
      <c r="M26" s="37">
        <v>0</v>
      </c>
      <c r="N26" s="37">
        <v>50000</v>
      </c>
      <c r="O26" s="37">
        <v>200000</v>
      </c>
      <c r="P26" s="37">
        <v>4000</v>
      </c>
      <c r="Q26" s="37">
        <f>SUM(D26:P26)</f>
        <v>4025626</v>
      </c>
      <c r="R26" s="37">
        <f>Q26/B26</f>
        <v>28754.471428571429</v>
      </c>
      <c r="S26" s="37"/>
    </row>
    <row r="27" spans="1:19" ht="15" customHeight="1" x14ac:dyDescent="0.2">
      <c r="A27" s="17" t="s">
        <v>19</v>
      </c>
      <c r="B27" s="2"/>
      <c r="C27" s="2"/>
      <c r="D27" s="37">
        <f>SUM(D25:D26)</f>
        <v>4414942</v>
      </c>
      <c r="E27" s="37">
        <f t="shared" ref="E27:N27" si="6">SUM(E25:E26)</f>
        <v>0</v>
      </c>
      <c r="F27" s="37">
        <f t="shared" si="6"/>
        <v>23000</v>
      </c>
      <c r="G27" s="37">
        <f t="shared" si="6"/>
        <v>2944058</v>
      </c>
      <c r="H27" s="37">
        <f t="shared" si="6"/>
        <v>0</v>
      </c>
      <c r="I27" s="37">
        <f t="shared" si="6"/>
        <v>0</v>
      </c>
      <c r="J27" s="37">
        <f t="shared" si="6"/>
        <v>84000</v>
      </c>
      <c r="K27" s="37">
        <f t="shared" si="6"/>
        <v>221000</v>
      </c>
      <c r="L27" s="37">
        <f t="shared" si="6"/>
        <v>56000</v>
      </c>
      <c r="M27" s="37">
        <f t="shared" si="6"/>
        <v>50000</v>
      </c>
      <c r="N27" s="37">
        <f t="shared" si="6"/>
        <v>110000</v>
      </c>
      <c r="O27" s="37">
        <f>SUM(O25:O26)</f>
        <v>448000</v>
      </c>
      <c r="P27" s="37">
        <f>SUM(P25:P26)</f>
        <v>10000</v>
      </c>
      <c r="Q27" s="37">
        <f t="shared" ref="Q27" si="7">SUM(Q25:Q26)</f>
        <v>8361000</v>
      </c>
      <c r="R27" s="37"/>
      <c r="S27" s="37"/>
    </row>
    <row r="28" spans="1:19" ht="15" customHeight="1" x14ac:dyDescent="0.2">
      <c r="A28" s="8"/>
      <c r="B28" s="9"/>
      <c r="C28" s="9"/>
      <c r="D28" s="9"/>
      <c r="E28" s="9"/>
      <c r="F28" s="9"/>
      <c r="G28" s="10"/>
      <c r="H28" s="10"/>
      <c r="I28" s="10"/>
      <c r="J28" s="10"/>
      <c r="K28" s="10"/>
      <c r="L28" s="10"/>
      <c r="M28" s="10"/>
      <c r="N28" s="9"/>
      <c r="O28" s="9"/>
      <c r="P28" s="9"/>
      <c r="Q28" s="9"/>
      <c r="R28" s="9"/>
      <c r="S28" s="9"/>
    </row>
    <row r="29" spans="1:19" ht="12" customHeight="1" x14ac:dyDescent="0.25">
      <c r="A29" s="19"/>
      <c r="B29" s="20"/>
      <c r="C29" s="20" t="s">
        <v>8</v>
      </c>
      <c r="D29" s="20"/>
      <c r="E29" s="20"/>
      <c r="F29" s="20"/>
      <c r="G29" s="129" t="s">
        <v>35</v>
      </c>
      <c r="H29" s="129"/>
      <c r="I29" s="129"/>
      <c r="J29" s="129"/>
      <c r="K29" s="129"/>
      <c r="L29" s="129"/>
      <c r="M29" s="39" t="s">
        <v>15</v>
      </c>
      <c r="N29" s="11"/>
      <c r="O29" s="11"/>
      <c r="P29" s="11"/>
      <c r="Q29" s="11"/>
      <c r="R29" s="11"/>
      <c r="S29" s="11"/>
    </row>
    <row r="30" spans="1:19" ht="3.75" hidden="1" customHeight="1" x14ac:dyDescent="0.25">
      <c r="A30" s="19"/>
      <c r="B30" s="20"/>
      <c r="C30" s="20"/>
      <c r="D30" s="20"/>
      <c r="E30" s="20"/>
      <c r="F30" s="20"/>
      <c r="G30" s="20"/>
      <c r="H30" s="20"/>
      <c r="I30" s="20"/>
      <c r="J30" s="20"/>
      <c r="K30" s="21"/>
      <c r="L30" s="20"/>
      <c r="M30" s="20"/>
      <c r="N30" s="11"/>
      <c r="O30" s="11"/>
      <c r="P30" s="11"/>
      <c r="Q30" s="11"/>
      <c r="R30" s="11"/>
      <c r="S30" s="11"/>
    </row>
    <row r="31" spans="1:19" ht="13.5" customHeight="1" x14ac:dyDescent="0.25">
      <c r="A31" s="129" t="s">
        <v>46</v>
      </c>
      <c r="B31" s="129"/>
      <c r="C31" s="129"/>
      <c r="D31" s="129"/>
      <c r="E31" s="40"/>
      <c r="F31" s="20"/>
      <c r="G31" s="39"/>
      <c r="H31" s="40"/>
      <c r="I31" s="40"/>
      <c r="J31" s="40"/>
      <c r="K31" s="40"/>
      <c r="L31" s="40"/>
      <c r="M31" s="40"/>
      <c r="N31" s="12"/>
      <c r="O31" s="12"/>
      <c r="P31" s="12"/>
      <c r="Q31" s="12"/>
      <c r="R31" s="12"/>
      <c r="S31" s="12"/>
    </row>
    <row r="32" spans="1:19" ht="15" x14ac:dyDescent="0.25">
      <c r="A32" s="20"/>
      <c r="B32" s="20"/>
      <c r="C32" s="20"/>
      <c r="D32" s="20"/>
      <c r="E32" s="20"/>
      <c r="F32" s="20"/>
      <c r="G32" s="129" t="s">
        <v>36</v>
      </c>
      <c r="H32" s="129"/>
      <c r="I32" s="129"/>
      <c r="J32" s="129"/>
      <c r="K32" s="129"/>
      <c r="L32" s="129"/>
      <c r="M32" s="39" t="s">
        <v>15</v>
      </c>
      <c r="N32" s="11"/>
      <c r="O32" s="11"/>
      <c r="P32" s="11"/>
      <c r="Q32" s="11"/>
      <c r="R32" s="11"/>
      <c r="S32" s="11"/>
    </row>
    <row r="33" spans="1:19" ht="15" x14ac:dyDescent="0.25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11"/>
      <c r="O33" s="11"/>
      <c r="P33" s="11"/>
      <c r="Q33" s="11"/>
      <c r="R33" s="11"/>
      <c r="S33" s="11"/>
    </row>
    <row r="34" spans="1:19" x14ac:dyDescent="0.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</row>
    <row r="35" spans="1:19" x14ac:dyDescent="0.2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19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19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  <row r="1001" spans="1:19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</row>
    <row r="1002" spans="1:19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</row>
    <row r="1003" spans="1:19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</row>
    <row r="1004" spans="1:19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</row>
    <row r="1005" spans="1:19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</row>
    <row r="1006" spans="1:19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</row>
    <row r="1007" spans="1:19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</row>
    <row r="1008" spans="1:19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</row>
    <row r="1009" spans="1:19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</row>
    <row r="1010" spans="1:19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</row>
    <row r="1011" spans="1:19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</row>
    <row r="1012" spans="1:19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</row>
    <row r="1013" spans="1:19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</row>
    <row r="1014" spans="1:19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</row>
    <row r="1015" spans="1:19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</row>
    <row r="1016" spans="1:19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</row>
    <row r="1017" spans="1:19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</row>
    <row r="1018" spans="1:19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</row>
    <row r="1019" spans="1:19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</row>
    <row r="1020" spans="1:19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</row>
    <row r="1021" spans="1:19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</row>
    <row r="1022" spans="1:19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</row>
    <row r="1023" spans="1:19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</row>
    <row r="1024" spans="1:19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</row>
    <row r="1025" spans="1:19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</row>
    <row r="1026" spans="1:19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</row>
    <row r="1027" spans="1:19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</row>
    <row r="1028" spans="1:19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</row>
    <row r="1029" spans="1:19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</row>
    <row r="1030" spans="1:19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</row>
    <row r="1031" spans="1:19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</row>
    <row r="1032" spans="1:19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</row>
    <row r="1033" spans="1:19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</row>
    <row r="1034" spans="1:19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</row>
    <row r="1035" spans="1:19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</row>
    <row r="1036" spans="1:19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</row>
    <row r="1037" spans="1:19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</row>
    <row r="1038" spans="1:19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</row>
    <row r="1039" spans="1:19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</row>
    <row r="1040" spans="1:19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</row>
    <row r="1041" spans="1:19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</row>
    <row r="1042" spans="1:19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</row>
    <row r="1043" spans="1:19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</row>
    <row r="1044" spans="1:19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</row>
    <row r="1045" spans="1:19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</row>
    <row r="1046" spans="1:19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</row>
    <row r="1047" spans="1:19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</row>
    <row r="1048" spans="1:19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</row>
    <row r="1049" spans="1:19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</row>
    <row r="1050" spans="1:19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</row>
    <row r="1051" spans="1:19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</row>
    <row r="1052" spans="1:19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</row>
    <row r="1053" spans="1:19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</row>
    <row r="1054" spans="1:19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</row>
    <row r="1055" spans="1:19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</row>
    <row r="1056" spans="1:19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</row>
    <row r="1057" spans="1:19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</row>
    <row r="1058" spans="1:19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</row>
    <row r="1059" spans="1:19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</row>
    <row r="1060" spans="1:19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</row>
    <row r="1061" spans="1:19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</row>
    <row r="1062" spans="1:19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</row>
    <row r="1063" spans="1:19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</row>
    <row r="1064" spans="1:19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</row>
    <row r="1065" spans="1:19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</row>
    <row r="1066" spans="1:19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</row>
    <row r="1067" spans="1:19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</row>
    <row r="1068" spans="1:19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</row>
    <row r="1069" spans="1:19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</row>
    <row r="1070" spans="1:19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</row>
    <row r="1071" spans="1:19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</row>
    <row r="1072" spans="1:19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</row>
    <row r="1073" spans="1:19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</row>
    <row r="1074" spans="1:19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</row>
    <row r="1075" spans="1:19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</row>
    <row r="1076" spans="1:19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</row>
    <row r="1077" spans="1:19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</row>
    <row r="1078" spans="1:19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</row>
    <row r="1079" spans="1:19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</row>
    <row r="1080" spans="1:19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</row>
    <row r="1081" spans="1:19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</row>
    <row r="1082" spans="1:19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</row>
    <row r="1083" spans="1:19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</row>
    <row r="1084" spans="1:19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</row>
    <row r="1085" spans="1:19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</row>
    <row r="1086" spans="1:19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</row>
    <row r="1087" spans="1:19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</row>
    <row r="1088" spans="1:19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</row>
    <row r="1089" spans="1:19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</row>
    <row r="1090" spans="1:19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</row>
    <row r="1091" spans="1:19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</row>
    <row r="1092" spans="1:19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</row>
    <row r="1093" spans="1:19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</row>
    <row r="1094" spans="1:19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</row>
    <row r="1095" spans="1:19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</row>
    <row r="1096" spans="1:19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</row>
    <row r="1097" spans="1:19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</row>
    <row r="1098" spans="1:19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</row>
    <row r="1099" spans="1:19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</row>
    <row r="1100" spans="1:19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</row>
    <row r="1101" spans="1:19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</row>
    <row r="1102" spans="1:19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</row>
    <row r="1103" spans="1:19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</row>
    <row r="1104" spans="1:19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</row>
    <row r="1105" spans="1:19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</row>
    <row r="1106" spans="1:19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</row>
    <row r="1107" spans="1:19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</row>
    <row r="1108" spans="1:19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</row>
    <row r="1109" spans="1:19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</row>
    <row r="1110" spans="1:19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</row>
    <row r="1111" spans="1:19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</row>
    <row r="1112" spans="1:19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</row>
    <row r="1113" spans="1:19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</row>
    <row r="1114" spans="1:19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</row>
    <row r="1115" spans="1:19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</row>
    <row r="1116" spans="1:19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</row>
    <row r="1117" spans="1:19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</row>
    <row r="1118" spans="1:19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</row>
    <row r="1119" spans="1:19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</row>
    <row r="1120" spans="1:19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</row>
    <row r="1121" spans="1:19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</row>
    <row r="1122" spans="1:19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</row>
    <row r="1123" spans="1:19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</row>
    <row r="1124" spans="1:19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</row>
    <row r="1125" spans="1:19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</row>
    <row r="1126" spans="1:19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</row>
    <row r="1127" spans="1:19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</row>
    <row r="1128" spans="1:19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</row>
    <row r="1129" spans="1:19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</row>
    <row r="1130" spans="1:19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</row>
    <row r="1131" spans="1:19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</row>
    <row r="1132" spans="1:19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</row>
    <row r="1133" spans="1:19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</row>
    <row r="1134" spans="1:19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</row>
    <row r="1135" spans="1:19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</row>
    <row r="1136" spans="1:19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</row>
    <row r="1137" spans="1:19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</row>
    <row r="1138" spans="1:19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</row>
    <row r="1139" spans="1:19" x14ac:dyDescent="0.2"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</row>
    <row r="1140" spans="1:19" x14ac:dyDescent="0.2"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</row>
    <row r="1141" spans="1:19" x14ac:dyDescent="0.2"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</row>
    <row r="1142" spans="1:19" x14ac:dyDescent="0.2"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</row>
    <row r="1143" spans="1:19" x14ac:dyDescent="0.2"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</row>
    <row r="1144" spans="1:19" x14ac:dyDescent="0.2"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</row>
    <row r="1145" spans="1:19" x14ac:dyDescent="0.2"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</row>
    <row r="1146" spans="1:19" x14ac:dyDescent="0.2"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</row>
    <row r="1147" spans="1:19" x14ac:dyDescent="0.2"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</row>
    <row r="1148" spans="1:19" x14ac:dyDescent="0.2"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</row>
    <row r="1149" spans="1:19" x14ac:dyDescent="0.2"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</row>
    <row r="1150" spans="1:19" x14ac:dyDescent="0.2"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</row>
    <row r="1151" spans="1:19" x14ac:dyDescent="0.2"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</row>
    <row r="1152" spans="1:19" x14ac:dyDescent="0.2"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</row>
    <row r="1153" spans="2:19" x14ac:dyDescent="0.2"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</row>
    <row r="1154" spans="2:19" x14ac:dyDescent="0.2"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</row>
    <row r="1155" spans="2:19" x14ac:dyDescent="0.2"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</row>
    <row r="1156" spans="2:19" x14ac:dyDescent="0.2"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</row>
    <row r="1157" spans="2:19" x14ac:dyDescent="0.2"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</row>
    <row r="1158" spans="2:19" x14ac:dyDescent="0.2"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</row>
    <row r="1159" spans="2:19" x14ac:dyDescent="0.2"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</row>
    <row r="1160" spans="2:19" x14ac:dyDescent="0.2"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</row>
    <row r="1161" spans="2:19" x14ac:dyDescent="0.2"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</row>
    <row r="1162" spans="2:19" x14ac:dyDescent="0.2"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</row>
    <row r="1163" spans="2:19" x14ac:dyDescent="0.2"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</row>
    <row r="1164" spans="2:19" x14ac:dyDescent="0.2"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</row>
    <row r="1165" spans="2:19" x14ac:dyDescent="0.2"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</row>
    <row r="1166" spans="2:19" x14ac:dyDescent="0.2"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</row>
    <row r="1167" spans="2:19" x14ac:dyDescent="0.2"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</row>
    <row r="1168" spans="2:19" x14ac:dyDescent="0.2"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</row>
    <row r="1169" spans="2:19" x14ac:dyDescent="0.2"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</row>
    <row r="1170" spans="2:19" x14ac:dyDescent="0.2"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</row>
    <row r="1171" spans="2:19" x14ac:dyDescent="0.2"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</row>
    <row r="1172" spans="2:19" x14ac:dyDescent="0.2"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</row>
    <row r="1173" spans="2:19" x14ac:dyDescent="0.2"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</row>
    <row r="1174" spans="2:19" x14ac:dyDescent="0.2"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</row>
    <row r="1175" spans="2:19" x14ac:dyDescent="0.2"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</row>
    <row r="1176" spans="2:19" x14ac:dyDescent="0.2"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</row>
    <row r="1177" spans="2:19" x14ac:dyDescent="0.2"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</row>
    <row r="1178" spans="2:19" x14ac:dyDescent="0.2"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</row>
    <row r="1179" spans="2:19" x14ac:dyDescent="0.2"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</row>
    <row r="1180" spans="2:19" x14ac:dyDescent="0.2"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</row>
    <row r="1181" spans="2:19" x14ac:dyDescent="0.2"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</row>
    <row r="1182" spans="2:19" x14ac:dyDescent="0.2"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</row>
    <row r="1183" spans="2:19" x14ac:dyDescent="0.2"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</row>
    <row r="1184" spans="2:19" x14ac:dyDescent="0.2"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</row>
    <row r="1185" spans="2:19" x14ac:dyDescent="0.2"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</row>
    <row r="1186" spans="2:19" x14ac:dyDescent="0.2"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</row>
    <row r="1187" spans="2:19" x14ac:dyDescent="0.2"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</row>
    <row r="1188" spans="2:19" x14ac:dyDescent="0.2"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</row>
    <row r="1189" spans="2:19" x14ac:dyDescent="0.2"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</row>
    <row r="1190" spans="2:19" x14ac:dyDescent="0.2"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</row>
    <row r="1191" spans="2:19" x14ac:dyDescent="0.2"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</row>
    <row r="1192" spans="2:19" x14ac:dyDescent="0.2"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</row>
    <row r="1193" spans="2:19" x14ac:dyDescent="0.2"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</row>
    <row r="1194" spans="2:19" x14ac:dyDescent="0.2"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</row>
    <row r="1195" spans="2:19" x14ac:dyDescent="0.2"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</row>
    <row r="1196" spans="2:19" x14ac:dyDescent="0.2"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</row>
    <row r="1197" spans="2:19" x14ac:dyDescent="0.2"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</row>
    <row r="1198" spans="2:19" x14ac:dyDescent="0.2"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</row>
    <row r="1199" spans="2:19" x14ac:dyDescent="0.2"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</row>
    <row r="1200" spans="2:19" x14ac:dyDescent="0.2"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</row>
    <row r="1201" spans="2:19" x14ac:dyDescent="0.2"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</row>
    <row r="1202" spans="2:19" x14ac:dyDescent="0.2"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</row>
    <row r="1203" spans="2:19" x14ac:dyDescent="0.2"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</row>
    <row r="1204" spans="2:19" x14ac:dyDescent="0.2"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</row>
    <row r="1205" spans="2:19" x14ac:dyDescent="0.2"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</row>
    <row r="1206" spans="2:19" x14ac:dyDescent="0.2"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</row>
    <row r="1207" spans="2:19" x14ac:dyDescent="0.2"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</row>
    <row r="1208" spans="2:19" x14ac:dyDescent="0.2"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</row>
    <row r="1209" spans="2:19" x14ac:dyDescent="0.2"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</row>
    <row r="1210" spans="2:19" x14ac:dyDescent="0.2"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</row>
    <row r="1211" spans="2:19" x14ac:dyDescent="0.2"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</row>
    <row r="1212" spans="2:19" x14ac:dyDescent="0.2"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</row>
    <row r="1213" spans="2:19" x14ac:dyDescent="0.2"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</row>
    <row r="1214" spans="2:19" x14ac:dyDescent="0.2"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</row>
    <row r="1215" spans="2:19" x14ac:dyDescent="0.2"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</row>
    <row r="1216" spans="2:19" x14ac:dyDescent="0.2"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</row>
    <row r="1217" spans="2:19" x14ac:dyDescent="0.2"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</row>
    <row r="1218" spans="2:19" x14ac:dyDescent="0.2"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</row>
    <row r="1219" spans="2:19" x14ac:dyDescent="0.2"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</row>
    <row r="1220" spans="2:19" x14ac:dyDescent="0.2"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</row>
    <row r="1221" spans="2:19" x14ac:dyDescent="0.2"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</row>
    <row r="1222" spans="2:19" x14ac:dyDescent="0.2"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</row>
    <row r="1223" spans="2:19" x14ac:dyDescent="0.2"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</row>
    <row r="1224" spans="2:19" x14ac:dyDescent="0.2"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</row>
    <row r="1225" spans="2:19" x14ac:dyDescent="0.2"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</row>
    <row r="1226" spans="2:19" x14ac:dyDescent="0.2"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</row>
    <row r="1227" spans="2:19" x14ac:dyDescent="0.2"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</row>
    <row r="1228" spans="2:19" x14ac:dyDescent="0.2"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</row>
    <row r="1229" spans="2:19" x14ac:dyDescent="0.2"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</row>
    <row r="1230" spans="2:19" x14ac:dyDescent="0.2"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</row>
    <row r="1231" spans="2:19" x14ac:dyDescent="0.2"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</row>
    <row r="1232" spans="2:19" x14ac:dyDescent="0.2"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</row>
    <row r="1233" spans="2:19" x14ac:dyDescent="0.2"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</row>
    <row r="1234" spans="2:19" x14ac:dyDescent="0.2"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</row>
    <row r="1235" spans="2:19" x14ac:dyDescent="0.2"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</row>
    <row r="1236" spans="2:19" x14ac:dyDescent="0.2"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</row>
    <row r="1237" spans="2:19" x14ac:dyDescent="0.2"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</row>
    <row r="1238" spans="2:19" x14ac:dyDescent="0.2"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</row>
    <row r="1239" spans="2:19" x14ac:dyDescent="0.2"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</row>
    <row r="1240" spans="2:19" x14ac:dyDescent="0.2"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</row>
    <row r="1241" spans="2:19" x14ac:dyDescent="0.2"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</row>
    <row r="1242" spans="2:19" x14ac:dyDescent="0.2"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</row>
    <row r="1243" spans="2:19" x14ac:dyDescent="0.2"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</row>
    <row r="1244" spans="2:19" x14ac:dyDescent="0.2"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</row>
    <row r="1245" spans="2:19" x14ac:dyDescent="0.2"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</row>
    <row r="1246" spans="2:19" x14ac:dyDescent="0.2"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</row>
    <row r="1247" spans="2:19" x14ac:dyDescent="0.2"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</row>
    <row r="1248" spans="2:19" x14ac:dyDescent="0.2"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</row>
    <row r="1249" spans="2:19" x14ac:dyDescent="0.2"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</row>
    <row r="1250" spans="2:19" x14ac:dyDescent="0.2"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</row>
    <row r="1251" spans="2:19" x14ac:dyDescent="0.2"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</row>
    <row r="1252" spans="2:19" x14ac:dyDescent="0.2"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</row>
    <row r="1253" spans="2:19" x14ac:dyDescent="0.2"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</row>
    <row r="1254" spans="2:19" x14ac:dyDescent="0.2"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</row>
    <row r="1255" spans="2:19" x14ac:dyDescent="0.2"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</row>
    <row r="1256" spans="2:19" x14ac:dyDescent="0.2"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</row>
    <row r="1257" spans="2:19" x14ac:dyDescent="0.2"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</row>
    <row r="1258" spans="2:19" x14ac:dyDescent="0.2"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</row>
    <row r="1259" spans="2:19" x14ac:dyDescent="0.2"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</row>
    <row r="1260" spans="2:19" x14ac:dyDescent="0.2"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</row>
    <row r="1261" spans="2:19" x14ac:dyDescent="0.2"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</row>
    <row r="1262" spans="2:19" x14ac:dyDescent="0.2"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</row>
    <row r="1263" spans="2:19" x14ac:dyDescent="0.2"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</row>
    <row r="1264" spans="2:19" x14ac:dyDescent="0.2"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</row>
    <row r="1265" spans="2:19" x14ac:dyDescent="0.2"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</row>
    <row r="1266" spans="2:19" x14ac:dyDescent="0.2"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</row>
    <row r="1267" spans="2:19" x14ac:dyDescent="0.2"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</row>
    <row r="1268" spans="2:19" x14ac:dyDescent="0.2"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</row>
    <row r="1269" spans="2:19" x14ac:dyDescent="0.2"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</row>
    <row r="1270" spans="2:19" x14ac:dyDescent="0.2"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</row>
    <row r="1271" spans="2:19" x14ac:dyDescent="0.2"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</row>
    <row r="1272" spans="2:19" x14ac:dyDescent="0.2"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</row>
    <row r="1273" spans="2:19" x14ac:dyDescent="0.2"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</row>
    <row r="1274" spans="2:19" x14ac:dyDescent="0.2"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</row>
    <row r="1275" spans="2:19" x14ac:dyDescent="0.2"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</row>
    <row r="1276" spans="2:19" x14ac:dyDescent="0.2"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</row>
    <row r="1277" spans="2:19" x14ac:dyDescent="0.2"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</row>
    <row r="1278" spans="2:19" x14ac:dyDescent="0.2"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</row>
    <row r="1279" spans="2:19" x14ac:dyDescent="0.2"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</row>
    <row r="1280" spans="2:19" x14ac:dyDescent="0.2"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</row>
    <row r="1281" spans="2:19" x14ac:dyDescent="0.2"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</row>
    <row r="1282" spans="2:19" x14ac:dyDescent="0.2"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</row>
    <row r="1283" spans="2:19" x14ac:dyDescent="0.2"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</row>
    <row r="1284" spans="2:19" x14ac:dyDescent="0.2"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</row>
    <row r="1285" spans="2:19" x14ac:dyDescent="0.2"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</row>
    <row r="1286" spans="2:19" x14ac:dyDescent="0.2"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</row>
    <row r="1287" spans="2:19" x14ac:dyDescent="0.2"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</row>
    <row r="1288" spans="2:19" x14ac:dyDescent="0.2"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</row>
    <row r="1289" spans="2:19" x14ac:dyDescent="0.2"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</row>
    <row r="1290" spans="2:19" x14ac:dyDescent="0.2"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</row>
    <row r="1291" spans="2:19" x14ac:dyDescent="0.2"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</row>
    <row r="1292" spans="2:19" x14ac:dyDescent="0.2"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</row>
    <row r="1293" spans="2:19" x14ac:dyDescent="0.2"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</row>
    <row r="1294" spans="2:19" x14ac:dyDescent="0.2"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</row>
    <row r="1295" spans="2:19" x14ac:dyDescent="0.2"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</row>
    <row r="1296" spans="2:19" x14ac:dyDescent="0.2"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</row>
    <row r="1297" spans="2:19" x14ac:dyDescent="0.2"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</row>
    <row r="1298" spans="2:19" x14ac:dyDescent="0.2"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</row>
    <row r="1299" spans="2:19" x14ac:dyDescent="0.2"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</row>
    <row r="1300" spans="2:19" x14ac:dyDescent="0.2"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</row>
    <row r="1301" spans="2:19" x14ac:dyDescent="0.2"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</row>
    <row r="1302" spans="2:19" x14ac:dyDescent="0.2"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</row>
    <row r="1303" spans="2:19" x14ac:dyDescent="0.2"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</row>
    <row r="1304" spans="2:19" x14ac:dyDescent="0.2"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</row>
    <row r="1305" spans="2:19" x14ac:dyDescent="0.2"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</row>
    <row r="1306" spans="2:19" x14ac:dyDescent="0.2"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</row>
    <row r="1307" spans="2:19" x14ac:dyDescent="0.2"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</row>
    <row r="1308" spans="2:19" x14ac:dyDescent="0.2"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</row>
    <row r="1309" spans="2:19" x14ac:dyDescent="0.2"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</row>
    <row r="1310" spans="2:19" x14ac:dyDescent="0.2"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</row>
    <row r="1311" spans="2:19" x14ac:dyDescent="0.2"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</row>
    <row r="1312" spans="2:19" x14ac:dyDescent="0.2"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</row>
    <row r="1313" spans="2:19" x14ac:dyDescent="0.2"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</row>
    <row r="1314" spans="2:19" x14ac:dyDescent="0.2"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</row>
    <row r="1315" spans="2:19" x14ac:dyDescent="0.2"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</row>
    <row r="1316" spans="2:19" x14ac:dyDescent="0.2"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</row>
    <row r="1317" spans="2:19" x14ac:dyDescent="0.2"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</row>
    <row r="1318" spans="2:19" x14ac:dyDescent="0.2"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</row>
    <row r="1319" spans="2:19" x14ac:dyDescent="0.2"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</row>
    <row r="1320" spans="2:19" x14ac:dyDescent="0.2"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</row>
    <row r="1321" spans="2:19" x14ac:dyDescent="0.2"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</row>
    <row r="1322" spans="2:19" x14ac:dyDescent="0.2"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</row>
    <row r="1323" spans="2:19" x14ac:dyDescent="0.2"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</row>
    <row r="1324" spans="2:19" x14ac:dyDescent="0.2"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</row>
    <row r="1325" spans="2:19" x14ac:dyDescent="0.2"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</row>
    <row r="1326" spans="2:19" x14ac:dyDescent="0.2"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</row>
    <row r="1327" spans="2:19" x14ac:dyDescent="0.2"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</row>
    <row r="1328" spans="2:19" x14ac:dyDescent="0.2"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</row>
    <row r="1329" spans="2:19" x14ac:dyDescent="0.2"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</row>
    <row r="1330" spans="2:19" x14ac:dyDescent="0.2"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</row>
    <row r="1331" spans="2:19" x14ac:dyDescent="0.2"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</row>
    <row r="1332" spans="2:19" x14ac:dyDescent="0.2"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</row>
    <row r="1333" spans="2:19" x14ac:dyDescent="0.2"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</row>
    <row r="1334" spans="2:19" x14ac:dyDescent="0.2"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</row>
    <row r="1335" spans="2:19" x14ac:dyDescent="0.2"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</row>
    <row r="1336" spans="2:19" x14ac:dyDescent="0.2"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</row>
    <row r="1337" spans="2:19" x14ac:dyDescent="0.2"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</row>
    <row r="1338" spans="2:19" x14ac:dyDescent="0.2"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</row>
    <row r="1339" spans="2:19" x14ac:dyDescent="0.2"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</row>
    <row r="1340" spans="2:19" x14ac:dyDescent="0.2"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</row>
    <row r="1341" spans="2:19" x14ac:dyDescent="0.2"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</row>
    <row r="1342" spans="2:19" x14ac:dyDescent="0.2"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</row>
    <row r="1343" spans="2:19" x14ac:dyDescent="0.2"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</row>
    <row r="1344" spans="2:19" x14ac:dyDescent="0.2"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</row>
    <row r="1345" spans="2:19" x14ac:dyDescent="0.2"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</row>
    <row r="1346" spans="2:19" x14ac:dyDescent="0.2"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</row>
    <row r="1347" spans="2:19" x14ac:dyDescent="0.2"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</row>
    <row r="1348" spans="2:19" x14ac:dyDescent="0.2"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</row>
    <row r="1349" spans="2:19" x14ac:dyDescent="0.2"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</row>
    <row r="1350" spans="2:19" x14ac:dyDescent="0.2"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</row>
    <row r="1351" spans="2:19" x14ac:dyDescent="0.2"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</row>
    <row r="1352" spans="2:19" x14ac:dyDescent="0.2"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</row>
    <row r="1353" spans="2:19" x14ac:dyDescent="0.2"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</row>
    <row r="1354" spans="2:19" x14ac:dyDescent="0.2"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</row>
    <row r="1355" spans="2:19" x14ac:dyDescent="0.2"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</row>
    <row r="1356" spans="2:19" x14ac:dyDescent="0.2"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</row>
    <row r="1357" spans="2:19" x14ac:dyDescent="0.2"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</row>
    <row r="1358" spans="2:19" x14ac:dyDescent="0.2"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</row>
    <row r="1359" spans="2:19" x14ac:dyDescent="0.2"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</row>
    <row r="1360" spans="2:19" x14ac:dyDescent="0.2"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</row>
    <row r="1361" spans="2:19" x14ac:dyDescent="0.2"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</row>
    <row r="1362" spans="2:19" x14ac:dyDescent="0.2"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</row>
    <row r="1363" spans="2:19" x14ac:dyDescent="0.2"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</row>
    <row r="1364" spans="2:19" x14ac:dyDescent="0.2"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</row>
    <row r="1365" spans="2:19" x14ac:dyDescent="0.2"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</row>
    <row r="1366" spans="2:19" x14ac:dyDescent="0.2"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</row>
    <row r="1367" spans="2:19" x14ac:dyDescent="0.2"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</row>
    <row r="1368" spans="2:19" x14ac:dyDescent="0.2"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</row>
    <row r="1369" spans="2:19" x14ac:dyDescent="0.2"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</row>
    <row r="1370" spans="2:19" x14ac:dyDescent="0.2"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</row>
    <row r="1371" spans="2:19" x14ac:dyDescent="0.2"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</row>
    <row r="1372" spans="2:19" x14ac:dyDescent="0.2"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</row>
    <row r="1373" spans="2:19" x14ac:dyDescent="0.2"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</row>
    <row r="1374" spans="2:19" x14ac:dyDescent="0.2"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</row>
    <row r="1375" spans="2:19" x14ac:dyDescent="0.2"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</row>
    <row r="1376" spans="2:19" x14ac:dyDescent="0.2"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</row>
    <row r="1377" spans="2:19" x14ac:dyDescent="0.2"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</row>
    <row r="1378" spans="2:19" x14ac:dyDescent="0.2"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</row>
    <row r="1379" spans="2:19" x14ac:dyDescent="0.2"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</row>
    <row r="1380" spans="2:19" x14ac:dyDescent="0.2"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</row>
    <row r="1381" spans="2:19" x14ac:dyDescent="0.2"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</row>
    <row r="1382" spans="2:19" x14ac:dyDescent="0.2"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</row>
    <row r="1383" spans="2:19" x14ac:dyDescent="0.2"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</row>
    <row r="1384" spans="2:19" x14ac:dyDescent="0.2"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</row>
    <row r="1385" spans="2:19" x14ac:dyDescent="0.2"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</row>
    <row r="1386" spans="2:19" x14ac:dyDescent="0.2"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</row>
    <row r="1387" spans="2:19" x14ac:dyDescent="0.2"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</row>
    <row r="1388" spans="2:19" x14ac:dyDescent="0.2"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</row>
    <row r="1389" spans="2:19" x14ac:dyDescent="0.2"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</row>
    <row r="1390" spans="2:19" x14ac:dyDescent="0.2"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</row>
    <row r="1391" spans="2:19" x14ac:dyDescent="0.2"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</row>
    <row r="1392" spans="2:19" x14ac:dyDescent="0.2"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</row>
    <row r="1393" spans="2:19" x14ac:dyDescent="0.2"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</row>
    <row r="1394" spans="2:19" x14ac:dyDescent="0.2"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</row>
    <row r="1395" spans="2:19" x14ac:dyDescent="0.2"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</row>
    <row r="1396" spans="2:19" x14ac:dyDescent="0.2"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</row>
    <row r="1397" spans="2:19" x14ac:dyDescent="0.2"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</row>
    <row r="1398" spans="2:19" x14ac:dyDescent="0.2"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</row>
    <row r="1399" spans="2:19" x14ac:dyDescent="0.2"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</row>
    <row r="1400" spans="2:19" x14ac:dyDescent="0.2"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</row>
    <row r="1401" spans="2:19" x14ac:dyDescent="0.2"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</row>
    <row r="1402" spans="2:19" x14ac:dyDescent="0.2"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</row>
    <row r="1403" spans="2:19" x14ac:dyDescent="0.2"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</row>
    <row r="1404" spans="2:19" x14ac:dyDescent="0.2"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</row>
    <row r="1405" spans="2:19" x14ac:dyDescent="0.2"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</row>
    <row r="1406" spans="2:19" x14ac:dyDescent="0.2"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</row>
    <row r="1407" spans="2:19" x14ac:dyDescent="0.2"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</row>
    <row r="1408" spans="2:19" x14ac:dyDescent="0.2"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</row>
    <row r="1409" spans="2:19" x14ac:dyDescent="0.2"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</row>
    <row r="1410" spans="2:19" x14ac:dyDescent="0.2"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</row>
    <row r="1411" spans="2:19" x14ac:dyDescent="0.2"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</row>
    <row r="1412" spans="2:19" x14ac:dyDescent="0.2"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</row>
    <row r="1413" spans="2:19" x14ac:dyDescent="0.2"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</row>
    <row r="1414" spans="2:19" x14ac:dyDescent="0.2"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</row>
    <row r="1415" spans="2:19" x14ac:dyDescent="0.2"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</row>
    <row r="1416" spans="2:19" x14ac:dyDescent="0.2"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</row>
    <row r="1417" spans="2:19" x14ac:dyDescent="0.2"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</row>
    <row r="1418" spans="2:19" x14ac:dyDescent="0.2"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</row>
    <row r="1419" spans="2:19" x14ac:dyDescent="0.2"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</row>
    <row r="1420" spans="2:19" x14ac:dyDescent="0.2"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</row>
    <row r="1421" spans="2:19" x14ac:dyDescent="0.2"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</row>
    <row r="1422" spans="2:19" x14ac:dyDescent="0.2"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</row>
    <row r="1423" spans="2:19" x14ac:dyDescent="0.2"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</row>
    <row r="1424" spans="2:19" x14ac:dyDescent="0.2"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</row>
    <row r="1425" spans="2:19" x14ac:dyDescent="0.2"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</row>
    <row r="1426" spans="2:19" x14ac:dyDescent="0.2"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</row>
    <row r="1427" spans="2:19" x14ac:dyDescent="0.2"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</row>
    <row r="1428" spans="2:19" x14ac:dyDescent="0.2"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</row>
    <row r="1429" spans="2:19" x14ac:dyDescent="0.2"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</row>
    <row r="1430" spans="2:19" x14ac:dyDescent="0.2"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</row>
    <row r="1431" spans="2:19" x14ac:dyDescent="0.2"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</row>
    <row r="1432" spans="2:19" x14ac:dyDescent="0.2"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</row>
    <row r="1433" spans="2:19" x14ac:dyDescent="0.2"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</row>
    <row r="1434" spans="2:19" x14ac:dyDescent="0.2"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</row>
    <row r="1435" spans="2:19" x14ac:dyDescent="0.2"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</row>
    <row r="1436" spans="2:19" x14ac:dyDescent="0.2"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</row>
    <row r="1437" spans="2:19" x14ac:dyDescent="0.2"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</row>
    <row r="1438" spans="2:19" x14ac:dyDescent="0.2"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</row>
    <row r="1439" spans="2:19" x14ac:dyDescent="0.2"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</row>
    <row r="1440" spans="2:19" x14ac:dyDescent="0.2"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</row>
    <row r="1441" spans="2:19" x14ac:dyDescent="0.2"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</row>
    <row r="1442" spans="2:19" x14ac:dyDescent="0.2"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</row>
    <row r="1443" spans="2:19" x14ac:dyDescent="0.2"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</row>
    <row r="1444" spans="2:19" x14ac:dyDescent="0.2"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</row>
    <row r="1445" spans="2:19" x14ac:dyDescent="0.2"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</row>
    <row r="1446" spans="2:19" x14ac:dyDescent="0.2"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</row>
    <row r="1447" spans="2:19" x14ac:dyDescent="0.2"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</row>
    <row r="1448" spans="2:19" x14ac:dyDescent="0.2"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</row>
    <row r="1449" spans="2:19" x14ac:dyDescent="0.2"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</row>
    <row r="1450" spans="2:19" x14ac:dyDescent="0.2"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</row>
    <row r="1451" spans="2:19" x14ac:dyDescent="0.2"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</row>
    <row r="1452" spans="2:19" x14ac:dyDescent="0.2"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</row>
    <row r="1453" spans="2:19" x14ac:dyDescent="0.2"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</row>
    <row r="1454" spans="2:19" x14ac:dyDescent="0.2"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</row>
    <row r="1455" spans="2:19" x14ac:dyDescent="0.2"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</row>
    <row r="1456" spans="2:19" x14ac:dyDescent="0.2"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</row>
    <row r="1457" spans="2:19" x14ac:dyDescent="0.2"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</row>
    <row r="1458" spans="2:19" x14ac:dyDescent="0.2"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</row>
    <row r="1459" spans="2:19" x14ac:dyDescent="0.2"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</row>
    <row r="1460" spans="2:19" x14ac:dyDescent="0.2"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</row>
    <row r="1461" spans="2:19" x14ac:dyDescent="0.2"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</row>
    <row r="1462" spans="2:19" x14ac:dyDescent="0.2"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</row>
    <row r="1463" spans="2:19" x14ac:dyDescent="0.2"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</row>
    <row r="1464" spans="2:19" x14ac:dyDescent="0.2"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</row>
    <row r="1465" spans="2:19" x14ac:dyDescent="0.2"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</row>
    <row r="1466" spans="2:19" x14ac:dyDescent="0.2"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</row>
    <row r="1467" spans="2:19" x14ac:dyDescent="0.2"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</row>
    <row r="1468" spans="2:19" x14ac:dyDescent="0.2"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</row>
    <row r="1469" spans="2:19" x14ac:dyDescent="0.2"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</row>
    <row r="1470" spans="2:19" x14ac:dyDescent="0.2"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</row>
    <row r="1471" spans="2:19" x14ac:dyDescent="0.2"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</row>
    <row r="1472" spans="2:19" x14ac:dyDescent="0.2"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</row>
    <row r="1473" spans="2:19" x14ac:dyDescent="0.2"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</row>
    <row r="1474" spans="2:19" x14ac:dyDescent="0.2"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</row>
    <row r="1475" spans="2:19" x14ac:dyDescent="0.2"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</row>
    <row r="1476" spans="2:19" x14ac:dyDescent="0.2"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</row>
    <row r="1477" spans="2:19" x14ac:dyDescent="0.2"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</row>
    <row r="1478" spans="2:19" x14ac:dyDescent="0.2"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</row>
    <row r="1479" spans="2:19" x14ac:dyDescent="0.2"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</row>
    <row r="1480" spans="2:19" x14ac:dyDescent="0.2"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</row>
    <row r="1481" spans="2:19" x14ac:dyDescent="0.2"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</row>
    <row r="1482" spans="2:19" x14ac:dyDescent="0.2"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</row>
    <row r="1483" spans="2:19" x14ac:dyDescent="0.2"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</row>
    <row r="1484" spans="2:19" x14ac:dyDescent="0.2"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</row>
    <row r="1485" spans="2:19" x14ac:dyDescent="0.2"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</row>
    <row r="1486" spans="2:19" x14ac:dyDescent="0.2"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</row>
    <row r="1487" spans="2:19" x14ac:dyDescent="0.2"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</row>
    <row r="1488" spans="2:19" x14ac:dyDescent="0.2"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</row>
    <row r="1489" spans="2:19" x14ac:dyDescent="0.2"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</row>
    <row r="1490" spans="2:19" x14ac:dyDescent="0.2"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</row>
    <row r="1491" spans="2:19" x14ac:dyDescent="0.2"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</row>
    <row r="1492" spans="2:19" x14ac:dyDescent="0.2"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</row>
    <row r="1493" spans="2:19" x14ac:dyDescent="0.2"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</row>
    <row r="1494" spans="2:19" x14ac:dyDescent="0.2"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</row>
    <row r="1495" spans="2:19" x14ac:dyDescent="0.2"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</row>
    <row r="1496" spans="2:19" x14ac:dyDescent="0.2"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</row>
    <row r="1497" spans="2:19" x14ac:dyDescent="0.2"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</row>
    <row r="1498" spans="2:19" x14ac:dyDescent="0.2"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</row>
    <row r="1499" spans="2:19" x14ac:dyDescent="0.2"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</row>
    <row r="1500" spans="2:19" x14ac:dyDescent="0.2"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</row>
    <row r="1501" spans="2:19" x14ac:dyDescent="0.2"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</row>
    <row r="1502" spans="2:19" x14ac:dyDescent="0.2"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</row>
    <row r="1503" spans="2:19" x14ac:dyDescent="0.2"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</row>
    <row r="1504" spans="2:19" x14ac:dyDescent="0.2"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</row>
    <row r="1505" spans="2:19" x14ac:dyDescent="0.2"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</row>
    <row r="1506" spans="2:19" x14ac:dyDescent="0.2"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</row>
    <row r="1507" spans="2:19" x14ac:dyDescent="0.2"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</row>
    <row r="1508" spans="2:19" x14ac:dyDescent="0.2"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</row>
    <row r="1509" spans="2:19" x14ac:dyDescent="0.2"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</row>
    <row r="1510" spans="2:19" x14ac:dyDescent="0.2"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</row>
    <row r="1511" spans="2:19" x14ac:dyDescent="0.2"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</row>
    <row r="1512" spans="2:19" x14ac:dyDescent="0.2"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</row>
    <row r="1513" spans="2:19" x14ac:dyDescent="0.2"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</row>
    <row r="1514" spans="2:19" x14ac:dyDescent="0.2"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</row>
    <row r="1515" spans="2:19" x14ac:dyDescent="0.2"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</row>
    <row r="1516" spans="2:19" x14ac:dyDescent="0.2"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</row>
    <row r="1517" spans="2:19" x14ac:dyDescent="0.2"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</row>
    <row r="1518" spans="2:19" x14ac:dyDescent="0.2"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</row>
    <row r="1519" spans="2:19" x14ac:dyDescent="0.2"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</row>
    <row r="1520" spans="2:19" x14ac:dyDescent="0.2"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</row>
    <row r="1521" spans="2:19" x14ac:dyDescent="0.2"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</row>
    <row r="1522" spans="2:19" x14ac:dyDescent="0.2"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</row>
    <row r="1523" spans="2:19" x14ac:dyDescent="0.2"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</row>
    <row r="1524" spans="2:19" x14ac:dyDescent="0.2"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</row>
    <row r="1525" spans="2:19" x14ac:dyDescent="0.2"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</row>
    <row r="1526" spans="2:19" x14ac:dyDescent="0.2"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</row>
    <row r="1527" spans="2:19" x14ac:dyDescent="0.2"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</row>
    <row r="1528" spans="2:19" x14ac:dyDescent="0.2"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</row>
    <row r="1529" spans="2:19" x14ac:dyDescent="0.2"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</row>
    <row r="1530" spans="2:19" x14ac:dyDescent="0.2"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</row>
    <row r="1531" spans="2:19" x14ac:dyDescent="0.2"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</row>
    <row r="1532" spans="2:19" x14ac:dyDescent="0.2"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</row>
    <row r="1533" spans="2:19" x14ac:dyDescent="0.2"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</row>
    <row r="1534" spans="2:19" x14ac:dyDescent="0.2"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</row>
    <row r="1535" spans="2:19" x14ac:dyDescent="0.2"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</row>
    <row r="1536" spans="2:19" x14ac:dyDescent="0.2"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</row>
    <row r="1537" spans="2:19" x14ac:dyDescent="0.2"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</row>
    <row r="1538" spans="2:19" x14ac:dyDescent="0.2"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</row>
    <row r="1539" spans="2:19" x14ac:dyDescent="0.2"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</row>
    <row r="1540" spans="2:19" x14ac:dyDescent="0.2"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</row>
    <row r="1541" spans="2:19" x14ac:dyDescent="0.2"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</row>
    <row r="1542" spans="2:19" x14ac:dyDescent="0.2"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</row>
    <row r="1543" spans="2:19" x14ac:dyDescent="0.2"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</row>
    <row r="1544" spans="2:19" x14ac:dyDescent="0.2"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</row>
    <row r="1545" spans="2:19" x14ac:dyDescent="0.2"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</row>
    <row r="1546" spans="2:19" x14ac:dyDescent="0.2"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</row>
    <row r="1547" spans="2:19" x14ac:dyDescent="0.2"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</row>
    <row r="1548" spans="2:19" x14ac:dyDescent="0.2"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</row>
    <row r="1549" spans="2:19" x14ac:dyDescent="0.2"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</row>
    <row r="1550" spans="2:19" x14ac:dyDescent="0.2"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</row>
    <row r="1551" spans="2:19" x14ac:dyDescent="0.2"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</row>
    <row r="1552" spans="2:19" x14ac:dyDescent="0.2"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</row>
    <row r="1553" spans="2:19" x14ac:dyDescent="0.2"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</row>
    <row r="1554" spans="2:19" x14ac:dyDescent="0.2"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</row>
    <row r="1555" spans="2:19" x14ac:dyDescent="0.2"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</row>
    <row r="1556" spans="2:19" x14ac:dyDescent="0.2"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</row>
    <row r="1557" spans="2:19" x14ac:dyDescent="0.2"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</row>
    <row r="1558" spans="2:19" x14ac:dyDescent="0.2"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</row>
    <row r="1559" spans="2:19" x14ac:dyDescent="0.2"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</row>
    <row r="1560" spans="2:19" x14ac:dyDescent="0.2"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</row>
    <row r="1561" spans="2:19" x14ac:dyDescent="0.2"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</row>
    <row r="1562" spans="2:19" x14ac:dyDescent="0.2"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</row>
    <row r="1563" spans="2:19" x14ac:dyDescent="0.2"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</row>
    <row r="1564" spans="2:19" x14ac:dyDescent="0.2"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</row>
    <row r="1565" spans="2:19" x14ac:dyDescent="0.2"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</row>
    <row r="1566" spans="2:19" x14ac:dyDescent="0.2"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</row>
    <row r="1567" spans="2:19" x14ac:dyDescent="0.2"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</row>
    <row r="1568" spans="2:19" x14ac:dyDescent="0.2"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</row>
    <row r="1569" spans="2:19" x14ac:dyDescent="0.2"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</row>
    <row r="1570" spans="2:19" x14ac:dyDescent="0.2"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</row>
    <row r="1571" spans="2:19" x14ac:dyDescent="0.2"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</row>
    <row r="1572" spans="2:19" x14ac:dyDescent="0.2"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</row>
    <row r="1573" spans="2:19" x14ac:dyDescent="0.2"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</row>
    <row r="1574" spans="2:19" x14ac:dyDescent="0.2"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</row>
    <row r="1575" spans="2:19" x14ac:dyDescent="0.2"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</row>
    <row r="1576" spans="2:19" x14ac:dyDescent="0.2"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</row>
    <row r="1577" spans="2:19" x14ac:dyDescent="0.2"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</row>
    <row r="1578" spans="2:19" x14ac:dyDescent="0.2"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</row>
    <row r="1579" spans="2:19" x14ac:dyDescent="0.2"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</row>
    <row r="1580" spans="2:19" x14ac:dyDescent="0.2"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</row>
    <row r="1581" spans="2:19" x14ac:dyDescent="0.2"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</row>
    <row r="1582" spans="2:19" x14ac:dyDescent="0.2"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</row>
    <row r="1583" spans="2:19" x14ac:dyDescent="0.2"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</row>
    <row r="1584" spans="2:19" x14ac:dyDescent="0.2"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</row>
    <row r="1585" spans="2:19" x14ac:dyDescent="0.2"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</row>
    <row r="1586" spans="2:19" x14ac:dyDescent="0.2"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</row>
    <row r="1587" spans="2:19" x14ac:dyDescent="0.2"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</row>
    <row r="1588" spans="2:19" x14ac:dyDescent="0.2"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</row>
    <row r="1589" spans="2:19" x14ac:dyDescent="0.2"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</row>
    <row r="1590" spans="2:19" x14ac:dyDescent="0.2"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</row>
    <row r="1591" spans="2:19" x14ac:dyDescent="0.2"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</row>
    <row r="1592" spans="2:19" x14ac:dyDescent="0.2"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</row>
    <row r="1593" spans="2:19" x14ac:dyDescent="0.2"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</row>
    <row r="1594" spans="2:19" x14ac:dyDescent="0.2"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</row>
    <row r="1595" spans="2:19" x14ac:dyDescent="0.2"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</row>
    <row r="1596" spans="2:19" x14ac:dyDescent="0.2"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</row>
    <row r="1597" spans="2:19" x14ac:dyDescent="0.2"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</row>
    <row r="1598" spans="2:19" x14ac:dyDescent="0.2"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</row>
    <row r="1599" spans="2:19" x14ac:dyDescent="0.2"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</row>
    <row r="1600" spans="2:19" x14ac:dyDescent="0.2"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</row>
    <row r="1601" spans="2:19" x14ac:dyDescent="0.2"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</row>
    <row r="1602" spans="2:19" x14ac:dyDescent="0.2"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</row>
    <row r="1603" spans="2:19" x14ac:dyDescent="0.2"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</row>
    <row r="1604" spans="2:19" x14ac:dyDescent="0.2"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</row>
    <row r="1605" spans="2:19" x14ac:dyDescent="0.2"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</row>
    <row r="1606" spans="2:19" x14ac:dyDescent="0.2"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</row>
    <row r="1607" spans="2:19" x14ac:dyDescent="0.2"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</row>
    <row r="1608" spans="2:19" x14ac:dyDescent="0.2"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</row>
    <row r="1609" spans="2:19" x14ac:dyDescent="0.2"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</row>
    <row r="1610" spans="2:19" x14ac:dyDescent="0.2"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</row>
    <row r="1611" spans="2:19" x14ac:dyDescent="0.2"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</row>
    <row r="1612" spans="2:19" x14ac:dyDescent="0.2"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</row>
    <row r="1613" spans="2:19" x14ac:dyDescent="0.2"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</row>
    <row r="1614" spans="2:19" x14ac:dyDescent="0.2"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</row>
    <row r="1615" spans="2:19" x14ac:dyDescent="0.2"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</row>
    <row r="1616" spans="2:19" x14ac:dyDescent="0.2"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</row>
    <row r="1617" spans="2:19" x14ac:dyDescent="0.2"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</row>
    <row r="1618" spans="2:19" x14ac:dyDescent="0.2"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</row>
    <row r="1619" spans="2:19" x14ac:dyDescent="0.2"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</row>
    <row r="1620" spans="2:19" x14ac:dyDescent="0.2"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</row>
    <row r="1621" spans="2:19" x14ac:dyDescent="0.2"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</row>
    <row r="1622" spans="2:19" x14ac:dyDescent="0.2"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</row>
    <row r="1623" spans="2:19" x14ac:dyDescent="0.2"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</row>
    <row r="1624" spans="2:19" x14ac:dyDescent="0.2"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</row>
    <row r="1625" spans="2:19" x14ac:dyDescent="0.2"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</row>
    <row r="1626" spans="2:19" x14ac:dyDescent="0.2"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</row>
    <row r="1627" spans="2:19" x14ac:dyDescent="0.2"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</row>
    <row r="1628" spans="2:19" x14ac:dyDescent="0.2"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</row>
    <row r="1629" spans="2:19" x14ac:dyDescent="0.2"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</row>
    <row r="1630" spans="2:19" x14ac:dyDescent="0.2"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</row>
    <row r="1631" spans="2:19" x14ac:dyDescent="0.2"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</row>
    <row r="1632" spans="2:19" x14ac:dyDescent="0.2"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</row>
    <row r="1633" spans="2:19" x14ac:dyDescent="0.2"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</row>
    <row r="1634" spans="2:19" x14ac:dyDescent="0.2"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</row>
    <row r="1635" spans="2:19" x14ac:dyDescent="0.2"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</row>
    <row r="1636" spans="2:19" x14ac:dyDescent="0.2"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</row>
    <row r="1637" spans="2:19" x14ac:dyDescent="0.2"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</row>
    <row r="1638" spans="2:19" x14ac:dyDescent="0.2"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</row>
    <row r="1639" spans="2:19" x14ac:dyDescent="0.2"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</row>
    <row r="1640" spans="2:19" x14ac:dyDescent="0.2"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</row>
    <row r="1641" spans="2:19" x14ac:dyDescent="0.2"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</row>
    <row r="1642" spans="2:19" x14ac:dyDescent="0.2"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</row>
    <row r="1643" spans="2:19" x14ac:dyDescent="0.2"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</row>
    <row r="1644" spans="2:19" x14ac:dyDescent="0.2"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</row>
    <row r="1645" spans="2:19" x14ac:dyDescent="0.2"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</row>
    <row r="1646" spans="2:19" x14ac:dyDescent="0.2"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</row>
    <row r="1647" spans="2:19" x14ac:dyDescent="0.2"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</row>
    <row r="1648" spans="2:19" x14ac:dyDescent="0.2"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</row>
    <row r="1649" spans="2:19" x14ac:dyDescent="0.2"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</row>
    <row r="1650" spans="2:19" x14ac:dyDescent="0.2"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</row>
    <row r="1651" spans="2:19" x14ac:dyDescent="0.2"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</row>
    <row r="1652" spans="2:19" x14ac:dyDescent="0.2"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</row>
    <row r="1653" spans="2:19" x14ac:dyDescent="0.2"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</row>
    <row r="1654" spans="2:19" x14ac:dyDescent="0.2"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</row>
    <row r="1655" spans="2:19" x14ac:dyDescent="0.2"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</row>
    <row r="1656" spans="2:19" x14ac:dyDescent="0.2"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</row>
    <row r="1657" spans="2:19" x14ac:dyDescent="0.2"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</row>
    <row r="1658" spans="2:19" x14ac:dyDescent="0.2"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</row>
    <row r="1659" spans="2:19" x14ac:dyDescent="0.2"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</row>
    <row r="1660" spans="2:19" x14ac:dyDescent="0.2"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</row>
    <row r="1661" spans="2:19" x14ac:dyDescent="0.2"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</row>
    <row r="1662" spans="2:19" x14ac:dyDescent="0.2"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</row>
    <row r="1663" spans="2:19" x14ac:dyDescent="0.2"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</row>
    <row r="1664" spans="2:19" x14ac:dyDescent="0.2"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</row>
    <row r="1665" spans="2:19" x14ac:dyDescent="0.2"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</row>
    <row r="1666" spans="2:19" x14ac:dyDescent="0.2"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</row>
    <row r="1667" spans="2:19" x14ac:dyDescent="0.2"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</row>
    <row r="1668" spans="2:19" x14ac:dyDescent="0.2"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</row>
    <row r="1669" spans="2:19" x14ac:dyDescent="0.2"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</row>
    <row r="1670" spans="2:19" x14ac:dyDescent="0.2"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</row>
    <row r="1671" spans="2:19" x14ac:dyDescent="0.2"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</row>
    <row r="1672" spans="2:19" x14ac:dyDescent="0.2"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</row>
    <row r="1673" spans="2:19" x14ac:dyDescent="0.2"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</row>
    <row r="1674" spans="2:19" x14ac:dyDescent="0.2"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</row>
    <row r="1675" spans="2:19" x14ac:dyDescent="0.2"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</row>
    <row r="1676" spans="2:19" x14ac:dyDescent="0.2"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</row>
    <row r="1677" spans="2:19" x14ac:dyDescent="0.2"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</row>
    <row r="1678" spans="2:19" x14ac:dyDescent="0.2"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</row>
    <row r="1679" spans="2:19" x14ac:dyDescent="0.2"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</row>
    <row r="1680" spans="2:19" x14ac:dyDescent="0.2"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</row>
    <row r="1681" spans="2:19" x14ac:dyDescent="0.2"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</row>
    <row r="1682" spans="2:19" x14ac:dyDescent="0.2"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</row>
    <row r="1683" spans="2:19" x14ac:dyDescent="0.2"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</row>
    <row r="1684" spans="2:19" x14ac:dyDescent="0.2"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</row>
    <row r="1685" spans="2:19" x14ac:dyDescent="0.2"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</row>
    <row r="1686" spans="2:19" x14ac:dyDescent="0.2"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</row>
    <row r="1687" spans="2:19" x14ac:dyDescent="0.2"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</row>
    <row r="1688" spans="2:19" x14ac:dyDescent="0.2"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</row>
    <row r="1689" spans="2:19" x14ac:dyDescent="0.2"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</row>
    <row r="1690" spans="2:19" x14ac:dyDescent="0.2"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</row>
    <row r="1691" spans="2:19" x14ac:dyDescent="0.2"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</row>
    <row r="1692" spans="2:19" x14ac:dyDescent="0.2"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</row>
    <row r="1693" spans="2:19" x14ac:dyDescent="0.2"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</row>
    <row r="1694" spans="2:19" x14ac:dyDescent="0.2"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</row>
    <row r="1695" spans="2:19" x14ac:dyDescent="0.2"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</row>
    <row r="1696" spans="2:19" x14ac:dyDescent="0.2"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</row>
    <row r="1697" spans="2:19" x14ac:dyDescent="0.2"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</row>
    <row r="1698" spans="2:19" x14ac:dyDescent="0.2"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</row>
    <row r="1699" spans="2:19" x14ac:dyDescent="0.2"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</row>
    <row r="1700" spans="2:19" x14ac:dyDescent="0.2"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</row>
    <row r="1701" spans="2:19" x14ac:dyDescent="0.2"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</row>
    <row r="1702" spans="2:19" x14ac:dyDescent="0.2"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</row>
    <row r="1703" spans="2:19" x14ac:dyDescent="0.2"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</row>
    <row r="1704" spans="2:19" x14ac:dyDescent="0.2"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</row>
    <row r="1705" spans="2:19" x14ac:dyDescent="0.2"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</row>
    <row r="1706" spans="2:19" x14ac:dyDescent="0.2"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</row>
    <row r="1707" spans="2:19" x14ac:dyDescent="0.2"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</row>
    <row r="1708" spans="2:19" x14ac:dyDescent="0.2"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</row>
    <row r="1709" spans="2:19" x14ac:dyDescent="0.2"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</row>
    <row r="1710" spans="2:19" x14ac:dyDescent="0.2"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</row>
    <row r="1711" spans="2:19" x14ac:dyDescent="0.2"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</row>
    <row r="1712" spans="2:19" x14ac:dyDescent="0.2"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</row>
    <row r="1713" spans="2:19" x14ac:dyDescent="0.2"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</row>
    <row r="1714" spans="2:19" x14ac:dyDescent="0.2"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</row>
    <row r="1715" spans="2:19" x14ac:dyDescent="0.2"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</row>
    <row r="1716" spans="2:19" x14ac:dyDescent="0.2"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</row>
    <row r="1717" spans="2:19" x14ac:dyDescent="0.2"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</row>
    <row r="1718" spans="2:19" x14ac:dyDescent="0.2"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</row>
    <row r="1719" spans="2:19" x14ac:dyDescent="0.2"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</row>
    <row r="1720" spans="2:19" x14ac:dyDescent="0.2"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</row>
    <row r="1721" spans="2:19" x14ac:dyDescent="0.2"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</row>
    <row r="1722" spans="2:19" x14ac:dyDescent="0.2"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</row>
    <row r="1723" spans="2:19" x14ac:dyDescent="0.2"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</row>
    <row r="1724" spans="2:19" x14ac:dyDescent="0.2"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</row>
    <row r="1725" spans="2:19" x14ac:dyDescent="0.2"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</row>
    <row r="1726" spans="2:19" x14ac:dyDescent="0.2"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</row>
    <row r="1727" spans="2:19" x14ac:dyDescent="0.2"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</row>
    <row r="1728" spans="2:19" x14ac:dyDescent="0.2"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</row>
    <row r="1729" spans="2:19" x14ac:dyDescent="0.2"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</row>
    <row r="1730" spans="2:19" x14ac:dyDescent="0.2"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</row>
    <row r="1731" spans="2:19" x14ac:dyDescent="0.2"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</row>
    <row r="1732" spans="2:19" x14ac:dyDescent="0.2"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</row>
    <row r="1733" spans="2:19" x14ac:dyDescent="0.2"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</row>
    <row r="1734" spans="2:19" x14ac:dyDescent="0.2"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</row>
    <row r="1735" spans="2:19" x14ac:dyDescent="0.2"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</row>
    <row r="1736" spans="2:19" x14ac:dyDescent="0.2"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</row>
    <row r="1737" spans="2:19" x14ac:dyDescent="0.2"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</row>
    <row r="1738" spans="2:19" x14ac:dyDescent="0.2"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</row>
    <row r="1739" spans="2:19" x14ac:dyDescent="0.2"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</row>
    <row r="1740" spans="2:19" x14ac:dyDescent="0.2"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</row>
    <row r="1741" spans="2:19" x14ac:dyDescent="0.2"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</row>
    <row r="1742" spans="2:19" x14ac:dyDescent="0.2"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</row>
    <row r="1743" spans="2:19" x14ac:dyDescent="0.2"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</row>
    <row r="1744" spans="2:19" x14ac:dyDescent="0.2"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</row>
    <row r="1745" spans="2:19" x14ac:dyDescent="0.2"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</row>
    <row r="1746" spans="2:19" x14ac:dyDescent="0.2"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</row>
    <row r="1747" spans="2:19" x14ac:dyDescent="0.2"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</row>
    <row r="1748" spans="2:19" x14ac:dyDescent="0.2"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</row>
    <row r="1749" spans="2:19" x14ac:dyDescent="0.2"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</row>
    <row r="1750" spans="2:19" x14ac:dyDescent="0.2"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</row>
    <row r="1751" spans="2:19" x14ac:dyDescent="0.2"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</row>
    <row r="1752" spans="2:19" x14ac:dyDescent="0.2"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</row>
    <row r="1753" spans="2:19" x14ac:dyDescent="0.2"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</row>
    <row r="1754" spans="2:19" x14ac:dyDescent="0.2"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</row>
    <row r="1755" spans="2:19" x14ac:dyDescent="0.2"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</row>
    <row r="1756" spans="2:19" x14ac:dyDescent="0.2"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</row>
    <row r="1757" spans="2:19" x14ac:dyDescent="0.2"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</row>
    <row r="1758" spans="2:19" x14ac:dyDescent="0.2"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</row>
    <row r="1759" spans="2:19" x14ac:dyDescent="0.2"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</row>
    <row r="1760" spans="2:19" x14ac:dyDescent="0.2"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</row>
    <row r="1761" spans="2:19" x14ac:dyDescent="0.2"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</row>
    <row r="1762" spans="2:19" x14ac:dyDescent="0.2"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</row>
    <row r="1763" spans="2:19" x14ac:dyDescent="0.2"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</row>
    <row r="1764" spans="2:19" x14ac:dyDescent="0.2"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</row>
    <row r="1765" spans="2:19" x14ac:dyDescent="0.2"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</row>
    <row r="1766" spans="2:19" x14ac:dyDescent="0.2"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</row>
    <row r="1767" spans="2:19" x14ac:dyDescent="0.2"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</row>
    <row r="1768" spans="2:19" x14ac:dyDescent="0.2"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</row>
    <row r="1769" spans="2:19" x14ac:dyDescent="0.2"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</row>
    <row r="1770" spans="2:19" x14ac:dyDescent="0.2"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</row>
    <row r="1771" spans="2:19" x14ac:dyDescent="0.2"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</row>
    <row r="1772" spans="2:19" x14ac:dyDescent="0.2"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</row>
    <row r="1773" spans="2:19" x14ac:dyDescent="0.2"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</row>
    <row r="1774" spans="2:19" x14ac:dyDescent="0.2"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</row>
    <row r="1775" spans="2:19" x14ac:dyDescent="0.2"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</row>
    <row r="1776" spans="2:19" x14ac:dyDescent="0.2"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</row>
    <row r="1777" spans="2:19" x14ac:dyDescent="0.2"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</row>
    <row r="1778" spans="2:19" x14ac:dyDescent="0.2"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</row>
    <row r="1779" spans="2:19" x14ac:dyDescent="0.2"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</row>
    <row r="1780" spans="2:19" x14ac:dyDescent="0.2"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</row>
    <row r="1781" spans="2:19" x14ac:dyDescent="0.2"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</row>
    <row r="1782" spans="2:19" x14ac:dyDescent="0.2"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</row>
    <row r="1783" spans="2:19" x14ac:dyDescent="0.2"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</row>
    <row r="1784" spans="2:19" x14ac:dyDescent="0.2"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</row>
    <row r="1785" spans="2:19" x14ac:dyDescent="0.2"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</row>
    <row r="1786" spans="2:19" x14ac:dyDescent="0.2"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</row>
    <row r="1787" spans="2:19" x14ac:dyDescent="0.2"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</row>
    <row r="1788" spans="2:19" x14ac:dyDescent="0.2"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</row>
    <row r="1789" spans="2:19" x14ac:dyDescent="0.2"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</row>
    <row r="1790" spans="2:19" x14ac:dyDescent="0.2"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</row>
    <row r="1791" spans="2:19" x14ac:dyDescent="0.2"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</row>
    <row r="1792" spans="2:19" x14ac:dyDescent="0.2"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</row>
    <row r="1793" spans="2:19" x14ac:dyDescent="0.2"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</row>
    <row r="1794" spans="2:19" x14ac:dyDescent="0.2"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</row>
    <row r="1795" spans="2:19" x14ac:dyDescent="0.2"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</row>
    <row r="1796" spans="2:19" x14ac:dyDescent="0.2"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</row>
    <row r="1797" spans="2:19" x14ac:dyDescent="0.2"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</row>
    <row r="1798" spans="2:19" x14ac:dyDescent="0.2"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</row>
    <row r="1799" spans="2:19" x14ac:dyDescent="0.2"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</row>
    <row r="1800" spans="2:19" x14ac:dyDescent="0.2"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</row>
    <row r="1801" spans="2:19" x14ac:dyDescent="0.2"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</row>
    <row r="1802" spans="2:19" x14ac:dyDescent="0.2"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</row>
    <row r="1803" spans="2:19" x14ac:dyDescent="0.2"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</row>
    <row r="1804" spans="2:19" x14ac:dyDescent="0.2"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</row>
    <row r="1805" spans="2:19" x14ac:dyDescent="0.2"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</row>
    <row r="1806" spans="2:19" x14ac:dyDescent="0.2"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</row>
    <row r="1807" spans="2:19" x14ac:dyDescent="0.2"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</row>
    <row r="1808" spans="2:19" x14ac:dyDescent="0.2"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</row>
    <row r="1809" spans="2:19" x14ac:dyDescent="0.2"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</row>
    <row r="1810" spans="2:19" x14ac:dyDescent="0.2"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</row>
    <row r="1811" spans="2:19" x14ac:dyDescent="0.2"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</row>
    <row r="1812" spans="2:19" x14ac:dyDescent="0.2"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</row>
    <row r="1813" spans="2:19" x14ac:dyDescent="0.2"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</row>
    <row r="1814" spans="2:19" x14ac:dyDescent="0.2"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</row>
    <row r="1815" spans="2:19" x14ac:dyDescent="0.2"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</row>
    <row r="1816" spans="2:19" x14ac:dyDescent="0.2"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</row>
    <row r="1817" spans="2:19" x14ac:dyDescent="0.2"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</row>
    <row r="1818" spans="2:19" x14ac:dyDescent="0.2"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</row>
    <row r="1819" spans="2:19" x14ac:dyDescent="0.2"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</row>
    <row r="1820" spans="2:19" x14ac:dyDescent="0.2"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</row>
    <row r="1821" spans="2:19" x14ac:dyDescent="0.2"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</row>
    <row r="1822" spans="2:19" x14ac:dyDescent="0.2"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</row>
    <row r="1823" spans="2:19" x14ac:dyDescent="0.2"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</row>
    <row r="1824" spans="2:19" x14ac:dyDescent="0.2"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</row>
    <row r="1825" spans="2:19" x14ac:dyDescent="0.2"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</row>
    <row r="1826" spans="2:19" x14ac:dyDescent="0.2"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</row>
    <row r="1827" spans="2:19" x14ac:dyDescent="0.2"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</row>
    <row r="1828" spans="2:19" x14ac:dyDescent="0.2"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</row>
    <row r="1829" spans="2:19" x14ac:dyDescent="0.2"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</row>
    <row r="1830" spans="2:19" x14ac:dyDescent="0.2"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</row>
    <row r="1831" spans="2:19" x14ac:dyDescent="0.2"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</row>
    <row r="1832" spans="2:19" x14ac:dyDescent="0.2"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</row>
    <row r="1833" spans="2:19" x14ac:dyDescent="0.2"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</row>
    <row r="1834" spans="2:19" x14ac:dyDescent="0.2"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</row>
    <row r="1835" spans="2:19" x14ac:dyDescent="0.2"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</row>
    <row r="1836" spans="2:19" x14ac:dyDescent="0.2"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</row>
    <row r="1837" spans="2:19" x14ac:dyDescent="0.2"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</row>
    <row r="1838" spans="2:19" x14ac:dyDescent="0.2"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</row>
    <row r="1839" spans="2:19" x14ac:dyDescent="0.2"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</row>
    <row r="1840" spans="2:19" x14ac:dyDescent="0.2"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</row>
    <row r="1841" spans="2:19" x14ac:dyDescent="0.2"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</row>
    <row r="1842" spans="2:19" x14ac:dyDescent="0.2"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</row>
    <row r="1843" spans="2:19" x14ac:dyDescent="0.2"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</row>
    <row r="1844" spans="2:19" x14ac:dyDescent="0.2"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</row>
    <row r="1845" spans="2:19" x14ac:dyDescent="0.2"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</row>
    <row r="1846" spans="2:19" x14ac:dyDescent="0.2"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</row>
    <row r="1847" spans="2:19" x14ac:dyDescent="0.2"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</row>
    <row r="1848" spans="2:19" x14ac:dyDescent="0.2"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</row>
    <row r="1849" spans="2:19" x14ac:dyDescent="0.2"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</row>
    <row r="1850" spans="2:19" x14ac:dyDescent="0.2"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</row>
    <row r="1851" spans="2:19" x14ac:dyDescent="0.2"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</row>
    <row r="1852" spans="2:19" x14ac:dyDescent="0.2"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</row>
    <row r="1853" spans="2:19" x14ac:dyDescent="0.2"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</row>
    <row r="1854" spans="2:19" x14ac:dyDescent="0.2"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</row>
    <row r="1855" spans="2:19" x14ac:dyDescent="0.2"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</row>
    <row r="1856" spans="2:19" x14ac:dyDescent="0.2"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</row>
    <row r="1857" spans="2:19" x14ac:dyDescent="0.2"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</row>
    <row r="1858" spans="2:19" x14ac:dyDescent="0.2"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</row>
    <row r="1859" spans="2:19" x14ac:dyDescent="0.2"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</row>
    <row r="1860" spans="2:19" x14ac:dyDescent="0.2"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</row>
    <row r="1861" spans="2:19" x14ac:dyDescent="0.2"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</row>
    <row r="1862" spans="2:19" x14ac:dyDescent="0.2"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</row>
    <row r="1863" spans="2:19" x14ac:dyDescent="0.2"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</row>
    <row r="1864" spans="2:19" x14ac:dyDescent="0.2"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</row>
    <row r="1865" spans="2:19" x14ac:dyDescent="0.2"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</row>
    <row r="1866" spans="2:19" x14ac:dyDescent="0.2"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</row>
    <row r="1867" spans="2:19" x14ac:dyDescent="0.2"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</row>
    <row r="1868" spans="2:19" x14ac:dyDescent="0.2"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</row>
    <row r="1869" spans="2:19" x14ac:dyDescent="0.2"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</row>
    <row r="1870" spans="2:19" x14ac:dyDescent="0.2"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</row>
    <row r="1871" spans="2:19" x14ac:dyDescent="0.2"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</row>
    <row r="1872" spans="2:19" x14ac:dyDescent="0.2"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</row>
    <row r="1873" spans="2:19" x14ac:dyDescent="0.2"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</row>
    <row r="1874" spans="2:19" x14ac:dyDescent="0.2"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</row>
    <row r="1875" spans="2:19" x14ac:dyDescent="0.2"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</row>
    <row r="1876" spans="2:19" x14ac:dyDescent="0.2"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</row>
    <row r="1877" spans="2:19" x14ac:dyDescent="0.2"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</row>
    <row r="1878" spans="2:19" x14ac:dyDescent="0.2"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</row>
    <row r="1879" spans="2:19" x14ac:dyDescent="0.2"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</row>
    <row r="1880" spans="2:19" x14ac:dyDescent="0.2"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</row>
    <row r="1881" spans="2:19" x14ac:dyDescent="0.2"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</row>
    <row r="1882" spans="2:19" x14ac:dyDescent="0.2"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</row>
    <row r="1883" spans="2:19" x14ac:dyDescent="0.2"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</row>
    <row r="1884" spans="2:19" x14ac:dyDescent="0.2"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</row>
    <row r="1885" spans="2:19" x14ac:dyDescent="0.2"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</row>
    <row r="1886" spans="2:19" x14ac:dyDescent="0.2"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</row>
    <row r="1887" spans="2:19" x14ac:dyDescent="0.2"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</row>
    <row r="1888" spans="2:19" x14ac:dyDescent="0.2"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</row>
    <row r="1889" spans="2:19" x14ac:dyDescent="0.2"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</row>
    <row r="1890" spans="2:19" x14ac:dyDescent="0.2"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</row>
    <row r="1891" spans="2:19" x14ac:dyDescent="0.2"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</row>
    <row r="1892" spans="2:19" x14ac:dyDescent="0.2"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</row>
    <row r="1893" spans="2:19" x14ac:dyDescent="0.2"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</row>
    <row r="1894" spans="2:19" x14ac:dyDescent="0.2"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</row>
    <row r="1895" spans="2:19" x14ac:dyDescent="0.2"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</row>
    <row r="1896" spans="2:19" x14ac:dyDescent="0.2"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</row>
    <row r="1897" spans="2:19" x14ac:dyDescent="0.2"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</row>
    <row r="1898" spans="2:19" x14ac:dyDescent="0.2"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</row>
    <row r="1899" spans="2:19" x14ac:dyDescent="0.2"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</row>
    <row r="1900" spans="2:19" x14ac:dyDescent="0.2"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</row>
    <row r="1901" spans="2:19" x14ac:dyDescent="0.2"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</row>
    <row r="1902" spans="2:19" x14ac:dyDescent="0.2"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</row>
    <row r="1903" spans="2:19" x14ac:dyDescent="0.2"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</row>
    <row r="1904" spans="2:19" x14ac:dyDescent="0.2"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</row>
    <row r="1905" spans="2:19" x14ac:dyDescent="0.2"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</row>
    <row r="1906" spans="2:19" x14ac:dyDescent="0.2"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</row>
    <row r="1907" spans="2:19" x14ac:dyDescent="0.2"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</row>
    <row r="1908" spans="2:19" x14ac:dyDescent="0.2"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</row>
    <row r="1909" spans="2:19" x14ac:dyDescent="0.2"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</row>
    <row r="1910" spans="2:19" x14ac:dyDescent="0.2"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</row>
    <row r="1911" spans="2:19" x14ac:dyDescent="0.2"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</row>
    <row r="1912" spans="2:19" x14ac:dyDescent="0.2"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</row>
    <row r="1913" spans="2:19" x14ac:dyDescent="0.2"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</row>
    <row r="1914" spans="2:19" x14ac:dyDescent="0.2"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</row>
    <row r="1915" spans="2:19" x14ac:dyDescent="0.2"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</row>
    <row r="1916" spans="2:19" x14ac:dyDescent="0.2"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</row>
    <row r="1917" spans="2:19" x14ac:dyDescent="0.2"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</row>
    <row r="1918" spans="2:19" x14ac:dyDescent="0.2"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</row>
    <row r="1919" spans="2:19" x14ac:dyDescent="0.2"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</row>
    <row r="1920" spans="2:19" x14ac:dyDescent="0.2"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</row>
    <row r="1921" spans="2:19" x14ac:dyDescent="0.2"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</row>
    <row r="1922" spans="2:19" x14ac:dyDescent="0.2"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</row>
    <row r="1923" spans="2:19" x14ac:dyDescent="0.2"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</row>
    <row r="1924" spans="2:19" x14ac:dyDescent="0.2"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</row>
    <row r="1925" spans="2:19" x14ac:dyDescent="0.2"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</row>
    <row r="1926" spans="2:19" x14ac:dyDescent="0.2"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</row>
    <row r="1927" spans="2:19" x14ac:dyDescent="0.2"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</row>
    <row r="1928" spans="2:19" x14ac:dyDescent="0.2"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</row>
    <row r="1929" spans="2:19" x14ac:dyDescent="0.2"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</row>
    <row r="1930" spans="2:19" x14ac:dyDescent="0.2"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</row>
    <row r="1931" spans="2:19" x14ac:dyDescent="0.2"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</row>
    <row r="1932" spans="2:19" x14ac:dyDescent="0.2"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</row>
    <row r="1933" spans="2:19" x14ac:dyDescent="0.2"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</row>
    <row r="1934" spans="2:19" x14ac:dyDescent="0.2"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</row>
    <row r="1935" spans="2:19" x14ac:dyDescent="0.2"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</row>
    <row r="1936" spans="2:19" x14ac:dyDescent="0.2"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</row>
    <row r="1937" spans="2:19" x14ac:dyDescent="0.2"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</row>
    <row r="1938" spans="2:19" x14ac:dyDescent="0.2"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</row>
    <row r="1939" spans="2:19" x14ac:dyDescent="0.2"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</row>
    <row r="1940" spans="2:19" x14ac:dyDescent="0.2"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</row>
    <row r="1941" spans="2:19" x14ac:dyDescent="0.2"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</row>
    <row r="1942" spans="2:19" x14ac:dyDescent="0.2"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</row>
    <row r="1943" spans="2:19" x14ac:dyDescent="0.2"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</row>
    <row r="1944" spans="2:19" x14ac:dyDescent="0.2"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</row>
    <row r="1945" spans="2:19" x14ac:dyDescent="0.2"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</row>
    <row r="1946" spans="2:19" x14ac:dyDescent="0.2"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</row>
    <row r="1947" spans="2:19" x14ac:dyDescent="0.2"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</row>
    <row r="1948" spans="2:19" x14ac:dyDescent="0.2"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</row>
    <row r="1949" spans="2:19" x14ac:dyDescent="0.2"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</row>
    <row r="1950" spans="2:19" x14ac:dyDescent="0.2"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</row>
    <row r="1951" spans="2:19" x14ac:dyDescent="0.2"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</row>
    <row r="1952" spans="2:19" x14ac:dyDescent="0.2"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</row>
    <row r="1953" spans="2:19" x14ac:dyDescent="0.2"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</row>
    <row r="1954" spans="2:19" x14ac:dyDescent="0.2"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</row>
    <row r="1955" spans="2:19" x14ac:dyDescent="0.2"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</row>
    <row r="1956" spans="2:19" x14ac:dyDescent="0.2"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</row>
    <row r="1957" spans="2:19" x14ac:dyDescent="0.2"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</row>
    <row r="1958" spans="2:19" x14ac:dyDescent="0.2"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</row>
    <row r="1959" spans="2:19" x14ac:dyDescent="0.2"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</row>
    <row r="1960" spans="2:19" x14ac:dyDescent="0.2"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</row>
    <row r="1961" spans="2:19" x14ac:dyDescent="0.2"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</row>
    <row r="1962" spans="2:19" x14ac:dyDescent="0.2"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</row>
    <row r="1963" spans="2:19" x14ac:dyDescent="0.2"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</row>
    <row r="1964" spans="2:19" x14ac:dyDescent="0.2"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</row>
    <row r="1965" spans="2:19" x14ac:dyDescent="0.2"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</row>
    <row r="1966" spans="2:19" x14ac:dyDescent="0.2"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</row>
    <row r="1967" spans="2:19" x14ac:dyDescent="0.2"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</row>
    <row r="1968" spans="2:19" x14ac:dyDescent="0.2"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</row>
    <row r="1969" spans="2:19" x14ac:dyDescent="0.2"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</row>
    <row r="1970" spans="2:19" x14ac:dyDescent="0.2"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</row>
    <row r="1971" spans="2:19" x14ac:dyDescent="0.2"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</row>
    <row r="1972" spans="2:19" x14ac:dyDescent="0.2"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</row>
    <row r="1973" spans="2:19" x14ac:dyDescent="0.2"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</row>
    <row r="1974" spans="2:19" x14ac:dyDescent="0.2"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</row>
    <row r="1975" spans="2:19" x14ac:dyDescent="0.2"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</row>
    <row r="1976" spans="2:19" x14ac:dyDescent="0.2"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</row>
    <row r="1977" spans="2:19" x14ac:dyDescent="0.2"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</row>
    <row r="1978" spans="2:19" x14ac:dyDescent="0.2"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</row>
    <row r="1979" spans="2:19" x14ac:dyDescent="0.2"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</row>
    <row r="1980" spans="2:19" x14ac:dyDescent="0.2"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</row>
    <row r="1981" spans="2:19" x14ac:dyDescent="0.2"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</row>
    <row r="1982" spans="2:19" x14ac:dyDescent="0.2"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</row>
    <row r="1983" spans="2:19" x14ac:dyDescent="0.2"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</row>
    <row r="1984" spans="2:19" x14ac:dyDescent="0.2"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</row>
    <row r="1985" spans="2:19" x14ac:dyDescent="0.2"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</row>
    <row r="1986" spans="2:19" x14ac:dyDescent="0.2"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</row>
    <row r="1987" spans="2:19" x14ac:dyDescent="0.2"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</row>
    <row r="1988" spans="2:19" x14ac:dyDescent="0.2"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</row>
    <row r="1989" spans="2:19" x14ac:dyDescent="0.2"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</row>
    <row r="1990" spans="2:19" x14ac:dyDescent="0.2"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</row>
    <row r="1991" spans="2:19" x14ac:dyDescent="0.2"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</row>
    <row r="1992" spans="2:19" x14ac:dyDescent="0.2"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</row>
    <row r="1993" spans="2:19" x14ac:dyDescent="0.2"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</row>
    <row r="1994" spans="2:19" x14ac:dyDescent="0.2"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</row>
    <row r="1995" spans="2:19" x14ac:dyDescent="0.2"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</row>
    <row r="1996" spans="2:19" x14ac:dyDescent="0.2"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</row>
    <row r="1997" spans="2:19" x14ac:dyDescent="0.2"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</row>
    <row r="1998" spans="2:19" x14ac:dyDescent="0.2"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</row>
    <row r="1999" spans="2:19" x14ac:dyDescent="0.2"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</row>
    <row r="2000" spans="2:19" x14ac:dyDescent="0.2"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</row>
    <row r="2001" spans="2:19" x14ac:dyDescent="0.2"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</row>
    <row r="2002" spans="2:19" x14ac:dyDescent="0.2"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</row>
    <row r="2003" spans="2:19" x14ac:dyDescent="0.2"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</row>
    <row r="2004" spans="2:19" x14ac:dyDescent="0.2"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</row>
    <row r="2005" spans="2:19" x14ac:dyDescent="0.2"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</row>
    <row r="2006" spans="2:19" x14ac:dyDescent="0.2"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</row>
    <row r="2007" spans="2:19" x14ac:dyDescent="0.2"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</row>
    <row r="2008" spans="2:19" x14ac:dyDescent="0.2"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</row>
    <row r="2009" spans="2:19" x14ac:dyDescent="0.2"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</row>
    <row r="2010" spans="2:19" x14ac:dyDescent="0.2"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</row>
    <row r="2011" spans="2:19" x14ac:dyDescent="0.2"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</row>
    <row r="2012" spans="2:19" x14ac:dyDescent="0.2"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</row>
    <row r="2013" spans="2:19" x14ac:dyDescent="0.2"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</row>
    <row r="2014" spans="2:19" x14ac:dyDescent="0.2"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</row>
    <row r="2015" spans="2:19" x14ac:dyDescent="0.2"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</row>
    <row r="2016" spans="2:19" x14ac:dyDescent="0.2"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</row>
    <row r="2017" spans="2:19" x14ac:dyDescent="0.2"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</row>
    <row r="2018" spans="2:19" x14ac:dyDescent="0.2"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</row>
    <row r="2019" spans="2:19" x14ac:dyDescent="0.2"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</row>
    <row r="2020" spans="2:19" x14ac:dyDescent="0.2"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</row>
    <row r="2021" spans="2:19" x14ac:dyDescent="0.2"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</row>
    <row r="2022" spans="2:19" x14ac:dyDescent="0.2"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</row>
    <row r="2023" spans="2:19" x14ac:dyDescent="0.2"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</row>
    <row r="2024" spans="2:19" x14ac:dyDescent="0.2"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</row>
    <row r="2025" spans="2:19" x14ac:dyDescent="0.2"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</row>
    <row r="2026" spans="2:19" x14ac:dyDescent="0.2"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</row>
    <row r="2027" spans="2:19" x14ac:dyDescent="0.2"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</row>
    <row r="2028" spans="2:19" x14ac:dyDescent="0.2"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</row>
    <row r="2029" spans="2:19" x14ac:dyDescent="0.2"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</row>
    <row r="2030" spans="2:19" x14ac:dyDescent="0.2"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</row>
    <row r="2031" spans="2:19" x14ac:dyDescent="0.2"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</row>
    <row r="2032" spans="2:19" x14ac:dyDescent="0.2"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</row>
    <row r="2033" spans="2:19" x14ac:dyDescent="0.2"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</row>
    <row r="2034" spans="2:19" x14ac:dyDescent="0.2"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</row>
    <row r="2035" spans="2:19" x14ac:dyDescent="0.2"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</row>
    <row r="2036" spans="2:19" x14ac:dyDescent="0.2"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</row>
    <row r="2037" spans="2:19" x14ac:dyDescent="0.2"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</row>
    <row r="2038" spans="2:19" x14ac:dyDescent="0.2"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</row>
    <row r="2039" spans="2:19" x14ac:dyDescent="0.2"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</row>
    <row r="2040" spans="2:19" x14ac:dyDescent="0.2"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</row>
    <row r="2041" spans="2:19" x14ac:dyDescent="0.2"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</row>
    <row r="2042" spans="2:19" x14ac:dyDescent="0.2"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</row>
    <row r="2043" spans="2:19" x14ac:dyDescent="0.2"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</row>
    <row r="2044" spans="2:19" x14ac:dyDescent="0.2"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</row>
    <row r="2045" spans="2:19" x14ac:dyDescent="0.2"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</row>
    <row r="2046" spans="2:19" x14ac:dyDescent="0.2"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</row>
    <row r="2047" spans="2:19" x14ac:dyDescent="0.2"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</row>
    <row r="2048" spans="2:19" x14ac:dyDescent="0.2"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</row>
    <row r="2049" spans="2:19" x14ac:dyDescent="0.2"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</row>
    <row r="2050" spans="2:19" x14ac:dyDescent="0.2"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</row>
    <row r="2051" spans="2:19" x14ac:dyDescent="0.2"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</row>
    <row r="2052" spans="2:19" x14ac:dyDescent="0.2"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</row>
    <row r="2053" spans="2:19" x14ac:dyDescent="0.2"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</row>
    <row r="2054" spans="2:19" x14ac:dyDescent="0.2"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</row>
    <row r="2055" spans="2:19" x14ac:dyDescent="0.2"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</row>
    <row r="2056" spans="2:19" x14ac:dyDescent="0.2"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</row>
    <row r="2057" spans="2:19" x14ac:dyDescent="0.2"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</row>
    <row r="2058" spans="2:19" x14ac:dyDescent="0.2"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</row>
    <row r="2059" spans="2:19" x14ac:dyDescent="0.2"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</row>
    <row r="2060" spans="2:19" x14ac:dyDescent="0.2"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</row>
    <row r="2061" spans="2:19" x14ac:dyDescent="0.2"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</row>
    <row r="2062" spans="2:19" x14ac:dyDescent="0.2"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</row>
    <row r="2063" spans="2:19" x14ac:dyDescent="0.2"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</row>
    <row r="2064" spans="2:19" x14ac:dyDescent="0.2"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</row>
    <row r="2065" spans="2:19" x14ac:dyDescent="0.2"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</row>
    <row r="2066" spans="2:19" x14ac:dyDescent="0.2"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</row>
    <row r="2067" spans="2:19" x14ac:dyDescent="0.2"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</row>
    <row r="2068" spans="2:19" x14ac:dyDescent="0.2"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</row>
    <row r="2069" spans="2:19" x14ac:dyDescent="0.2"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</row>
    <row r="2070" spans="2:19" x14ac:dyDescent="0.2"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</row>
    <row r="2071" spans="2:19" x14ac:dyDescent="0.2"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</row>
    <row r="2072" spans="2:19" x14ac:dyDescent="0.2"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</row>
    <row r="2073" spans="2:19" x14ac:dyDescent="0.2"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</row>
    <row r="2074" spans="2:19" x14ac:dyDescent="0.2"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</row>
    <row r="2075" spans="2:19" x14ac:dyDescent="0.2"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</row>
    <row r="2076" spans="2:19" x14ac:dyDescent="0.2"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</row>
    <row r="2077" spans="2:19" x14ac:dyDescent="0.2"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</row>
    <row r="2078" spans="2:19" x14ac:dyDescent="0.2"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</row>
    <row r="2079" spans="2:19" x14ac:dyDescent="0.2"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</row>
    <row r="2080" spans="2:19" x14ac:dyDescent="0.2"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</row>
    <row r="2081" spans="2:19" x14ac:dyDescent="0.2"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</row>
    <row r="2082" spans="2:19" x14ac:dyDescent="0.2"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</row>
    <row r="2083" spans="2:19" x14ac:dyDescent="0.2"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</row>
    <row r="2084" spans="2:19" x14ac:dyDescent="0.2"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</row>
    <row r="2085" spans="2:19" x14ac:dyDescent="0.2"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</row>
    <row r="2086" spans="2:19" x14ac:dyDescent="0.2"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</row>
    <row r="2087" spans="2:19" x14ac:dyDescent="0.2"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</row>
    <row r="2088" spans="2:19" x14ac:dyDescent="0.2"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</row>
    <row r="2089" spans="2:19" x14ac:dyDescent="0.2"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</row>
    <row r="2090" spans="2:19" x14ac:dyDescent="0.2"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</row>
    <row r="2091" spans="2:19" x14ac:dyDescent="0.2"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</row>
    <row r="2092" spans="2:19" x14ac:dyDescent="0.2"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</row>
    <row r="2093" spans="2:19" x14ac:dyDescent="0.2"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</row>
    <row r="2094" spans="2:19" x14ac:dyDescent="0.2"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</row>
    <row r="2095" spans="2:19" x14ac:dyDescent="0.2"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</row>
    <row r="2096" spans="2:19" x14ac:dyDescent="0.2"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</row>
    <row r="2097" spans="2:19" x14ac:dyDescent="0.2"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</row>
    <row r="2098" spans="2:19" x14ac:dyDescent="0.2"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</row>
    <row r="2099" spans="2:19" x14ac:dyDescent="0.2"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</row>
    <row r="2100" spans="2:19" x14ac:dyDescent="0.2"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</row>
    <row r="2101" spans="2:19" x14ac:dyDescent="0.2"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</row>
    <row r="2102" spans="2:19" x14ac:dyDescent="0.2"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</row>
    <row r="2103" spans="2:19" x14ac:dyDescent="0.2"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</row>
    <row r="2104" spans="2:19" x14ac:dyDescent="0.2"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</row>
    <row r="2105" spans="2:19" x14ac:dyDescent="0.2"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</row>
    <row r="2106" spans="2:19" x14ac:dyDescent="0.2"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</row>
    <row r="2107" spans="2:19" x14ac:dyDescent="0.2"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</row>
    <row r="2108" spans="2:19" x14ac:dyDescent="0.2"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</row>
    <row r="2109" spans="2:19" x14ac:dyDescent="0.2"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</row>
    <row r="2110" spans="2:19" x14ac:dyDescent="0.2"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</row>
    <row r="2111" spans="2:19" x14ac:dyDescent="0.2"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</row>
    <row r="2112" spans="2:19" x14ac:dyDescent="0.2"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</row>
    <row r="2113" spans="2:19" x14ac:dyDescent="0.2"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</row>
    <row r="2114" spans="2:19" x14ac:dyDescent="0.2"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</row>
    <row r="2115" spans="2:19" x14ac:dyDescent="0.2"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</row>
    <row r="2116" spans="2:19" x14ac:dyDescent="0.2"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</row>
    <row r="2117" spans="2:19" x14ac:dyDescent="0.2"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</row>
    <row r="2118" spans="2:19" x14ac:dyDescent="0.2"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</row>
    <row r="2119" spans="2:19" x14ac:dyDescent="0.2"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</row>
    <row r="2120" spans="2:19" x14ac:dyDescent="0.2"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</row>
    <row r="2121" spans="2:19" x14ac:dyDescent="0.2"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</row>
    <row r="2122" spans="2:19" x14ac:dyDescent="0.2"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</row>
    <row r="2123" spans="2:19" x14ac:dyDescent="0.2"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</row>
    <row r="2124" spans="2:19" x14ac:dyDescent="0.2"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</row>
    <row r="2125" spans="2:19" x14ac:dyDescent="0.2"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</row>
    <row r="2126" spans="2:19" x14ac:dyDescent="0.2"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</row>
    <row r="2127" spans="2:19" x14ac:dyDescent="0.2"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</row>
    <row r="2128" spans="2:19" x14ac:dyDescent="0.2"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</row>
    <row r="2129" spans="2:19" x14ac:dyDescent="0.2"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</row>
    <row r="2130" spans="2:19" x14ac:dyDescent="0.2"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</row>
    <row r="2131" spans="2:19" x14ac:dyDescent="0.2"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</row>
    <row r="2132" spans="2:19" x14ac:dyDescent="0.2"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</row>
    <row r="2133" spans="2:19" x14ac:dyDescent="0.2"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</row>
    <row r="2134" spans="2:19" x14ac:dyDescent="0.2"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</row>
    <row r="2135" spans="2:19" x14ac:dyDescent="0.2"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</row>
    <row r="2136" spans="2:19" x14ac:dyDescent="0.2"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</row>
    <row r="2137" spans="2:19" x14ac:dyDescent="0.2"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</row>
    <row r="2138" spans="2:19" x14ac:dyDescent="0.2"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</row>
    <row r="2139" spans="2:19" x14ac:dyDescent="0.2"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</row>
    <row r="2140" spans="2:19" x14ac:dyDescent="0.2"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</row>
    <row r="2141" spans="2:19" x14ac:dyDescent="0.2"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</row>
    <row r="2142" spans="2:19" x14ac:dyDescent="0.2"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</row>
    <row r="2143" spans="2:19" x14ac:dyDescent="0.2"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</row>
    <row r="2144" spans="2:19" x14ac:dyDescent="0.2"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</row>
    <row r="2145" spans="2:19" x14ac:dyDescent="0.2"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</row>
    <row r="2146" spans="2:19" x14ac:dyDescent="0.2"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</row>
    <row r="2147" spans="2:19" x14ac:dyDescent="0.2"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</row>
    <row r="2148" spans="2:19" x14ac:dyDescent="0.2"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</row>
    <row r="2149" spans="2:19" x14ac:dyDescent="0.2"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</row>
    <row r="2150" spans="2:19" x14ac:dyDescent="0.2"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</row>
    <row r="2151" spans="2:19" x14ac:dyDescent="0.2"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</row>
    <row r="2152" spans="2:19" x14ac:dyDescent="0.2"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</row>
    <row r="2153" spans="2:19" x14ac:dyDescent="0.2"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</row>
    <row r="2154" spans="2:19" x14ac:dyDescent="0.2"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</row>
    <row r="2155" spans="2:19" x14ac:dyDescent="0.2"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</row>
    <row r="2156" spans="2:19" x14ac:dyDescent="0.2"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</row>
    <row r="2157" spans="2:19" x14ac:dyDescent="0.2"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</row>
    <row r="2158" spans="2:19" x14ac:dyDescent="0.2"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</row>
    <row r="2159" spans="2:19" x14ac:dyDescent="0.2"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</row>
    <row r="2160" spans="2:19" x14ac:dyDescent="0.2"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</row>
    <row r="2161" spans="2:19" x14ac:dyDescent="0.2"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</row>
    <row r="2162" spans="2:19" x14ac:dyDescent="0.2"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</row>
    <row r="2163" spans="2:19" x14ac:dyDescent="0.2"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</row>
    <row r="2164" spans="2:19" x14ac:dyDescent="0.2"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</row>
    <row r="2165" spans="2:19" x14ac:dyDescent="0.2"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</row>
    <row r="2166" spans="2:19" x14ac:dyDescent="0.2"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</row>
    <row r="2167" spans="2:19" x14ac:dyDescent="0.2"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</row>
    <row r="2168" spans="2:19" x14ac:dyDescent="0.2"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</row>
    <row r="2169" spans="2:19" x14ac:dyDescent="0.2"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</row>
    <row r="2170" spans="2:19" x14ac:dyDescent="0.2"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</row>
    <row r="2171" spans="2:19" x14ac:dyDescent="0.2"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</row>
    <row r="2172" spans="2:19" x14ac:dyDescent="0.2"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</row>
    <row r="2173" spans="2:19" x14ac:dyDescent="0.2"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</row>
    <row r="2174" spans="2:19" x14ac:dyDescent="0.2"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</row>
    <row r="2175" spans="2:19" x14ac:dyDescent="0.2"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</row>
    <row r="2176" spans="2:19" x14ac:dyDescent="0.2"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</row>
    <row r="2177" spans="2:19" x14ac:dyDescent="0.2"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</row>
    <row r="2178" spans="2:19" x14ac:dyDescent="0.2"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</row>
    <row r="2179" spans="2:19" x14ac:dyDescent="0.2"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</row>
    <row r="2180" spans="2:19" x14ac:dyDescent="0.2"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</row>
    <row r="2181" spans="2:19" x14ac:dyDescent="0.2"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</row>
    <row r="2182" spans="2:19" x14ac:dyDescent="0.2"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</row>
    <row r="2183" spans="2:19" x14ac:dyDescent="0.2"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</row>
    <row r="2184" spans="2:19" x14ac:dyDescent="0.2"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</row>
    <row r="2185" spans="2:19" x14ac:dyDescent="0.2"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</row>
    <row r="2186" spans="2:19" x14ac:dyDescent="0.2"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</row>
    <row r="2187" spans="2:19" x14ac:dyDescent="0.2"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</row>
    <row r="2188" spans="2:19" x14ac:dyDescent="0.2"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</row>
    <row r="2189" spans="2:19" x14ac:dyDescent="0.2"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</row>
    <row r="2190" spans="2:19" x14ac:dyDescent="0.2"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</row>
    <row r="2191" spans="2:19" x14ac:dyDescent="0.2"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</row>
    <row r="2192" spans="2:19" x14ac:dyDescent="0.2"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</row>
    <row r="2193" spans="2:19" x14ac:dyDescent="0.2"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</row>
    <row r="2194" spans="2:19" x14ac:dyDescent="0.2"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</row>
    <row r="2195" spans="2:19" x14ac:dyDescent="0.2"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</row>
    <row r="2196" spans="2:19" x14ac:dyDescent="0.2"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</row>
    <row r="2197" spans="2:19" x14ac:dyDescent="0.2"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</row>
    <row r="2198" spans="2:19" x14ac:dyDescent="0.2"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</row>
    <row r="2199" spans="2:19" x14ac:dyDescent="0.2"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</row>
    <row r="2200" spans="2:19" x14ac:dyDescent="0.2"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</row>
    <row r="2201" spans="2:19" x14ac:dyDescent="0.2"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</row>
    <row r="2202" spans="2:19" x14ac:dyDescent="0.2"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</row>
    <row r="2203" spans="2:19" x14ac:dyDescent="0.2"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</row>
    <row r="2204" spans="2:19" x14ac:dyDescent="0.2"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</row>
    <row r="2205" spans="2:19" x14ac:dyDescent="0.2"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</row>
    <row r="2206" spans="2:19" x14ac:dyDescent="0.2"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</row>
    <row r="2207" spans="2:19" x14ac:dyDescent="0.2"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</row>
    <row r="2208" spans="2:19" x14ac:dyDescent="0.2"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</row>
    <row r="2209" spans="2:19" x14ac:dyDescent="0.2"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</row>
    <row r="2210" spans="2:19" x14ac:dyDescent="0.2"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</row>
    <row r="2211" spans="2:19" x14ac:dyDescent="0.2"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</row>
    <row r="2212" spans="2:19" x14ac:dyDescent="0.2"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</row>
    <row r="2213" spans="2:19" x14ac:dyDescent="0.2"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</row>
    <row r="2214" spans="2:19" x14ac:dyDescent="0.2"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</row>
    <row r="2215" spans="2:19" x14ac:dyDescent="0.2"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</row>
    <row r="2216" spans="2:19" x14ac:dyDescent="0.2"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</row>
    <row r="2217" spans="2:19" x14ac:dyDescent="0.2"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</row>
    <row r="2218" spans="2:19" x14ac:dyDescent="0.2"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</row>
    <row r="2219" spans="2:19" x14ac:dyDescent="0.2"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</row>
    <row r="2220" spans="2:19" x14ac:dyDescent="0.2"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</row>
    <row r="2221" spans="2:19" x14ac:dyDescent="0.2"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</row>
    <row r="2222" spans="2:19" x14ac:dyDescent="0.2"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</row>
    <row r="2223" spans="2:19" x14ac:dyDescent="0.2"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</row>
    <row r="2224" spans="2:19" x14ac:dyDescent="0.2"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</row>
    <row r="2225" spans="2:19" x14ac:dyDescent="0.2"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</row>
    <row r="2226" spans="2:19" x14ac:dyDescent="0.2"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</row>
    <row r="2227" spans="2:19" x14ac:dyDescent="0.2"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</row>
    <row r="2228" spans="2:19" x14ac:dyDescent="0.2"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</row>
    <row r="2229" spans="2:19" x14ac:dyDescent="0.2"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</row>
    <row r="2230" spans="2:19" x14ac:dyDescent="0.2"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</row>
    <row r="2231" spans="2:19" x14ac:dyDescent="0.2"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</row>
    <row r="2232" spans="2:19" x14ac:dyDescent="0.2"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</row>
    <row r="2233" spans="2:19" x14ac:dyDescent="0.2"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</row>
    <row r="2234" spans="2:19" x14ac:dyDescent="0.2"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</row>
    <row r="2235" spans="2:19" x14ac:dyDescent="0.2"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</row>
    <row r="2236" spans="2:19" x14ac:dyDescent="0.2"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</row>
    <row r="2237" spans="2:19" x14ac:dyDescent="0.2"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</row>
    <row r="2238" spans="2:19" x14ac:dyDescent="0.2"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</row>
    <row r="2239" spans="2:19" x14ac:dyDescent="0.2"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</row>
    <row r="2240" spans="2:19" x14ac:dyDescent="0.2"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</row>
    <row r="2241" spans="2:19" x14ac:dyDescent="0.2"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</row>
    <row r="2242" spans="2:19" x14ac:dyDescent="0.2"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</row>
    <row r="2243" spans="2:19" x14ac:dyDescent="0.2"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</row>
    <row r="2244" spans="2:19" x14ac:dyDescent="0.2"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</row>
    <row r="2245" spans="2:19" x14ac:dyDescent="0.2"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</row>
    <row r="2246" spans="2:19" x14ac:dyDescent="0.2"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</row>
    <row r="2247" spans="2:19" x14ac:dyDescent="0.2"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</row>
    <row r="2248" spans="2:19" x14ac:dyDescent="0.2"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</row>
    <row r="2249" spans="2:19" x14ac:dyDescent="0.2"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</row>
    <row r="2250" spans="2:19" x14ac:dyDescent="0.2"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</row>
    <row r="2251" spans="2:19" x14ac:dyDescent="0.2"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</row>
    <row r="2252" spans="2:19" x14ac:dyDescent="0.2"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</row>
    <row r="2253" spans="2:19" x14ac:dyDescent="0.2"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</row>
    <row r="2254" spans="2:19" x14ac:dyDescent="0.2"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</row>
    <row r="2255" spans="2:19" x14ac:dyDescent="0.2"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</row>
    <row r="2256" spans="2:19" x14ac:dyDescent="0.2"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</row>
    <row r="2257" spans="2:19" x14ac:dyDescent="0.2"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</row>
    <row r="2258" spans="2:19" x14ac:dyDescent="0.2"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</row>
    <row r="2259" spans="2:19" x14ac:dyDescent="0.2"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</row>
    <row r="2260" spans="2:19" x14ac:dyDescent="0.2"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</row>
    <row r="2261" spans="2:19" x14ac:dyDescent="0.2"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</row>
    <row r="2262" spans="2:19" x14ac:dyDescent="0.2"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</row>
    <row r="2263" spans="2:19" x14ac:dyDescent="0.2"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</row>
    <row r="2264" spans="2:19" x14ac:dyDescent="0.2"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</row>
    <row r="2265" spans="2:19" x14ac:dyDescent="0.2"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</row>
    <row r="2266" spans="2:19" x14ac:dyDescent="0.2"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</row>
    <row r="2267" spans="2:19" x14ac:dyDescent="0.2"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</row>
    <row r="2268" spans="2:19" x14ac:dyDescent="0.2"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</row>
    <row r="2269" spans="2:19" x14ac:dyDescent="0.2"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</row>
    <row r="2270" spans="2:19" x14ac:dyDescent="0.2"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</row>
    <row r="2271" spans="2:19" x14ac:dyDescent="0.2"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</row>
    <row r="2272" spans="2:19" x14ac:dyDescent="0.2"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</row>
    <row r="2273" spans="2:19" x14ac:dyDescent="0.2"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</row>
    <row r="2274" spans="2:19" x14ac:dyDescent="0.2"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</row>
    <row r="2275" spans="2:19" x14ac:dyDescent="0.2"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</row>
    <row r="2276" spans="2:19" x14ac:dyDescent="0.2"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</row>
    <row r="2277" spans="2:19" x14ac:dyDescent="0.2"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</row>
    <row r="2278" spans="2:19" x14ac:dyDescent="0.2"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</row>
    <row r="2279" spans="2:19" x14ac:dyDescent="0.2"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</row>
    <row r="2280" spans="2:19" x14ac:dyDescent="0.2"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</row>
    <row r="2281" spans="2:19" x14ac:dyDescent="0.2"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</row>
    <row r="2282" spans="2:19" x14ac:dyDescent="0.2"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</row>
    <row r="2283" spans="2:19" x14ac:dyDescent="0.2"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</row>
    <row r="2284" spans="2:19" x14ac:dyDescent="0.2"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</row>
    <row r="2285" spans="2:19" x14ac:dyDescent="0.2"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</row>
    <row r="2286" spans="2:19" x14ac:dyDescent="0.2"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</row>
    <row r="2287" spans="2:19" x14ac:dyDescent="0.2"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</row>
    <row r="2288" spans="2:19" x14ac:dyDescent="0.2"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</row>
    <row r="2289" spans="2:19" x14ac:dyDescent="0.2"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</row>
    <row r="2290" spans="2:19" x14ac:dyDescent="0.2"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</row>
    <row r="2291" spans="2:19" x14ac:dyDescent="0.2"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</row>
    <row r="2292" spans="2:19" x14ac:dyDescent="0.2"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</row>
    <row r="2293" spans="2:19" x14ac:dyDescent="0.2"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</row>
    <row r="2294" spans="2:19" x14ac:dyDescent="0.2"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</row>
    <row r="2295" spans="2:19" x14ac:dyDescent="0.2"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</row>
    <row r="2296" spans="2:19" x14ac:dyDescent="0.2"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</row>
    <row r="2297" spans="2:19" x14ac:dyDescent="0.2"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</row>
    <row r="2298" spans="2:19" x14ac:dyDescent="0.2"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</row>
    <row r="2299" spans="2:19" x14ac:dyDescent="0.2"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</row>
    <row r="2300" spans="2:19" x14ac:dyDescent="0.2"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</row>
    <row r="2301" spans="2:19" x14ac:dyDescent="0.2"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</row>
    <row r="2302" spans="2:19" x14ac:dyDescent="0.2"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</row>
    <row r="2303" spans="2:19" x14ac:dyDescent="0.2"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</row>
    <row r="2304" spans="2:19" x14ac:dyDescent="0.2"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</row>
    <row r="2305" spans="2:19" x14ac:dyDescent="0.2"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</row>
    <row r="2306" spans="2:19" x14ac:dyDescent="0.2"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</row>
    <row r="2307" spans="2:19" x14ac:dyDescent="0.2"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</row>
    <row r="2308" spans="2:19" x14ac:dyDescent="0.2"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</row>
    <row r="2309" spans="2:19" x14ac:dyDescent="0.2"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</row>
    <row r="2310" spans="2:19" x14ac:dyDescent="0.2"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</row>
    <row r="2311" spans="2:19" x14ac:dyDescent="0.2"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</row>
    <row r="2312" spans="2:19" x14ac:dyDescent="0.2"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</row>
    <row r="2313" spans="2:19" x14ac:dyDescent="0.2"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</row>
    <row r="2314" spans="2:19" x14ac:dyDescent="0.2"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</row>
    <row r="2315" spans="2:19" x14ac:dyDescent="0.2"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</row>
    <row r="2316" spans="2:19" x14ac:dyDescent="0.2"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</row>
    <row r="2317" spans="2:19" x14ac:dyDescent="0.2"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</row>
    <row r="2318" spans="2:19" x14ac:dyDescent="0.2"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</row>
    <row r="2319" spans="2:19" x14ac:dyDescent="0.2"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</row>
    <row r="2320" spans="2:19" x14ac:dyDescent="0.2"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</row>
    <row r="2321" spans="2:19" x14ac:dyDescent="0.2"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</row>
    <row r="2322" spans="2:19" x14ac:dyDescent="0.2"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</row>
    <row r="2323" spans="2:19" x14ac:dyDescent="0.2"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</row>
    <row r="2324" spans="2:19" x14ac:dyDescent="0.2"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</row>
    <row r="2325" spans="2:19" x14ac:dyDescent="0.2"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</row>
    <row r="2326" spans="2:19" x14ac:dyDescent="0.2"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</row>
    <row r="2327" spans="2:19" x14ac:dyDescent="0.2"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</row>
    <row r="2328" spans="2:19" x14ac:dyDescent="0.2"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</row>
    <row r="2329" spans="2:19" x14ac:dyDescent="0.2"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</row>
    <row r="2330" spans="2:19" x14ac:dyDescent="0.2"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</row>
    <row r="2331" spans="2:19" x14ac:dyDescent="0.2"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</row>
    <row r="2332" spans="2:19" x14ac:dyDescent="0.2"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</row>
    <row r="2333" spans="2:19" x14ac:dyDescent="0.2"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</row>
    <row r="2334" spans="2:19" x14ac:dyDescent="0.2"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</row>
    <row r="2335" spans="2:19" x14ac:dyDescent="0.2"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</row>
    <row r="2336" spans="2:19" x14ac:dyDescent="0.2"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</row>
    <row r="2337" spans="2:19" x14ac:dyDescent="0.2"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</row>
    <row r="2338" spans="2:19" x14ac:dyDescent="0.2"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</row>
    <row r="2339" spans="2:19" x14ac:dyDescent="0.2"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</row>
    <row r="2340" spans="2:19" x14ac:dyDescent="0.2"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</row>
    <row r="2341" spans="2:19" x14ac:dyDescent="0.2"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</row>
    <row r="2342" spans="2:19" x14ac:dyDescent="0.2"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</row>
    <row r="2343" spans="2:19" x14ac:dyDescent="0.2"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</row>
    <row r="2344" spans="2:19" x14ac:dyDescent="0.2"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</row>
    <row r="2345" spans="2:19" x14ac:dyDescent="0.2"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</row>
    <row r="2346" spans="2:19" x14ac:dyDescent="0.2"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</row>
    <row r="2347" spans="2:19" x14ac:dyDescent="0.2"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</row>
    <row r="2348" spans="2:19" x14ac:dyDescent="0.2"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</row>
    <row r="2349" spans="2:19" x14ac:dyDescent="0.2"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</row>
    <row r="2350" spans="2:19" x14ac:dyDescent="0.2"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</row>
    <row r="2351" spans="2:19" x14ac:dyDescent="0.2"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</row>
    <row r="2352" spans="2:19" x14ac:dyDescent="0.2"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</row>
    <row r="2353" spans="2:19" x14ac:dyDescent="0.2"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</row>
    <row r="2354" spans="2:19" x14ac:dyDescent="0.2"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</row>
    <row r="2355" spans="2:19" x14ac:dyDescent="0.2"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</row>
    <row r="2356" spans="2:19" x14ac:dyDescent="0.2"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</row>
    <row r="2357" spans="2:19" x14ac:dyDescent="0.2"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</row>
    <row r="2358" spans="2:19" x14ac:dyDescent="0.2"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</row>
    <row r="2359" spans="2:19" x14ac:dyDescent="0.2"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</row>
    <row r="2360" spans="2:19" x14ac:dyDescent="0.2"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</row>
    <row r="2361" spans="2:19" x14ac:dyDescent="0.2"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</row>
    <row r="2362" spans="2:19" x14ac:dyDescent="0.2"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</row>
    <row r="2363" spans="2:19" x14ac:dyDescent="0.2"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</row>
    <row r="2364" spans="2:19" x14ac:dyDescent="0.2"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</row>
    <row r="2365" spans="2:19" x14ac:dyDescent="0.2"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</row>
    <row r="2366" spans="2:19" x14ac:dyDescent="0.2"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</row>
    <row r="2367" spans="2:19" x14ac:dyDescent="0.2"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</row>
    <row r="2368" spans="2:19" x14ac:dyDescent="0.2"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</row>
    <row r="2369" spans="2:19" x14ac:dyDescent="0.2"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</row>
    <row r="2370" spans="2:19" x14ac:dyDescent="0.2"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</row>
    <row r="2371" spans="2:19" x14ac:dyDescent="0.2"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</row>
    <row r="2372" spans="2:19" x14ac:dyDescent="0.2"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</row>
    <row r="2373" spans="2:19" x14ac:dyDescent="0.2"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</row>
    <row r="2374" spans="2:19" x14ac:dyDescent="0.2"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</row>
    <row r="2375" spans="2:19" x14ac:dyDescent="0.2"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</row>
    <row r="2376" spans="2:19" x14ac:dyDescent="0.2"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</row>
    <row r="2377" spans="2:19" x14ac:dyDescent="0.2"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</row>
    <row r="2378" spans="2:19" x14ac:dyDescent="0.2"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</row>
    <row r="2379" spans="2:19" x14ac:dyDescent="0.2"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</row>
    <row r="2380" spans="2:19" x14ac:dyDescent="0.2"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</row>
    <row r="2381" spans="2:19" x14ac:dyDescent="0.2"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</row>
    <row r="2382" spans="2:19" x14ac:dyDescent="0.2"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</row>
    <row r="2383" spans="2:19" x14ac:dyDescent="0.2"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</row>
    <row r="2384" spans="2:19" x14ac:dyDescent="0.2"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</row>
    <row r="2385" spans="2:19" x14ac:dyDescent="0.2"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</row>
    <row r="2386" spans="2:19" x14ac:dyDescent="0.2"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</row>
    <row r="2387" spans="2:19" x14ac:dyDescent="0.2"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</row>
    <row r="2388" spans="2:19" x14ac:dyDescent="0.2"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</row>
    <row r="2389" spans="2:19" x14ac:dyDescent="0.2"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</row>
    <row r="2390" spans="2:19" x14ac:dyDescent="0.2"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</row>
    <row r="2391" spans="2:19" x14ac:dyDescent="0.2"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</row>
    <row r="2392" spans="2:19" x14ac:dyDescent="0.2"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</row>
    <row r="2393" spans="2:19" x14ac:dyDescent="0.2"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</row>
    <row r="2394" spans="2:19" x14ac:dyDescent="0.2"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</row>
    <row r="2395" spans="2:19" x14ac:dyDescent="0.2"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</row>
    <row r="2396" spans="2:19" x14ac:dyDescent="0.2"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</row>
    <row r="2397" spans="2:19" x14ac:dyDescent="0.2"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</row>
    <row r="2398" spans="2:19" x14ac:dyDescent="0.2"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</row>
    <row r="2399" spans="2:19" x14ac:dyDescent="0.2"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</row>
    <row r="2400" spans="2:19" x14ac:dyDescent="0.2"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</row>
    <row r="2401" spans="2:19" x14ac:dyDescent="0.2"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</row>
    <row r="2402" spans="2:19" x14ac:dyDescent="0.2"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</row>
    <row r="2403" spans="2:19" x14ac:dyDescent="0.2"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</row>
    <row r="2404" spans="2:19" x14ac:dyDescent="0.2"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</row>
    <row r="2405" spans="2:19" x14ac:dyDescent="0.2"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</row>
    <row r="2406" spans="2:19" x14ac:dyDescent="0.2"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</row>
    <row r="2407" spans="2:19" x14ac:dyDescent="0.2"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</row>
    <row r="2408" spans="2:19" x14ac:dyDescent="0.2"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</row>
    <row r="2409" spans="2:19" x14ac:dyDescent="0.2"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</row>
    <row r="2410" spans="2:19" x14ac:dyDescent="0.2"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</row>
    <row r="2411" spans="2:19" x14ac:dyDescent="0.2"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</row>
    <row r="2412" spans="2:19" x14ac:dyDescent="0.2"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</row>
    <row r="2413" spans="2:19" x14ac:dyDescent="0.2"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</row>
    <row r="2414" spans="2:19" x14ac:dyDescent="0.2"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</row>
    <row r="2415" spans="2:19" x14ac:dyDescent="0.2"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</row>
    <row r="2416" spans="2:19" x14ac:dyDescent="0.2"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</row>
    <row r="2417" spans="2:19" x14ac:dyDescent="0.2"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</row>
    <row r="2418" spans="2:19" x14ac:dyDescent="0.2"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</row>
    <row r="2419" spans="2:19" x14ac:dyDescent="0.2"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</row>
    <row r="2420" spans="2:19" x14ac:dyDescent="0.2"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</row>
    <row r="2421" spans="2:19" x14ac:dyDescent="0.2"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</row>
    <row r="2422" spans="2:19" x14ac:dyDescent="0.2"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</row>
    <row r="2423" spans="2:19" x14ac:dyDescent="0.2"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</row>
    <row r="2424" spans="2:19" x14ac:dyDescent="0.2"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</row>
    <row r="2425" spans="2:19" x14ac:dyDescent="0.2"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</row>
    <row r="2426" spans="2:19" x14ac:dyDescent="0.2"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</row>
    <row r="2427" spans="2:19" x14ac:dyDescent="0.2"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</row>
    <row r="2428" spans="2:19" x14ac:dyDescent="0.2"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</row>
    <row r="2429" spans="2:19" x14ac:dyDescent="0.2"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</row>
    <row r="2430" spans="2:19" x14ac:dyDescent="0.2"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</row>
    <row r="2431" spans="2:19" x14ac:dyDescent="0.2"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</row>
    <row r="2432" spans="2:19" x14ac:dyDescent="0.2"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</row>
    <row r="2433" spans="2:19" x14ac:dyDescent="0.2"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</row>
    <row r="2434" spans="2:19" x14ac:dyDescent="0.2"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</row>
    <row r="2435" spans="2:19" x14ac:dyDescent="0.2"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</row>
    <row r="2436" spans="2:19" x14ac:dyDescent="0.2"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</row>
    <row r="2437" spans="2:19" x14ac:dyDescent="0.2"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</row>
    <row r="2438" spans="2:19" x14ac:dyDescent="0.2"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</row>
    <row r="2439" spans="2:19" x14ac:dyDescent="0.2"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</row>
    <row r="2440" spans="2:19" x14ac:dyDescent="0.2"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</row>
  </sheetData>
  <mergeCells count="19">
    <mergeCell ref="A7:S7"/>
    <mergeCell ref="A1:S1"/>
    <mergeCell ref="A2:S2"/>
    <mergeCell ref="A3:S3"/>
    <mergeCell ref="A4:S4"/>
    <mergeCell ref="A5:S5"/>
    <mergeCell ref="N10:P10"/>
    <mergeCell ref="A8:S8"/>
    <mergeCell ref="A10:A11"/>
    <mergeCell ref="B10:B11"/>
    <mergeCell ref="C10:C11"/>
    <mergeCell ref="D10:F10"/>
    <mergeCell ref="G10:M10"/>
    <mergeCell ref="S10:S11"/>
    <mergeCell ref="A12:S12"/>
    <mergeCell ref="A16:S16"/>
    <mergeCell ref="G29:L29"/>
    <mergeCell ref="A31:D31"/>
    <mergeCell ref="G32:L32"/>
  </mergeCells>
  <printOptions horizontalCentered="1"/>
  <pageMargins left="0.17" right="0.17" top="0.3" bottom="0.33" header="0.3" footer="0.3"/>
  <pageSetup paperSize="9" scale="56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33"/>
  <sheetViews>
    <sheetView topLeftCell="B16" zoomScaleNormal="100" workbookViewId="0">
      <selection activeCell="E22" sqref="E22"/>
    </sheetView>
  </sheetViews>
  <sheetFormatPr defaultRowHeight="12.75" x14ac:dyDescent="0.2"/>
  <cols>
    <col min="1" max="1" width="30.85546875" style="3" customWidth="1"/>
    <col min="2" max="2" width="5.85546875" style="7" customWidth="1"/>
    <col min="3" max="3" width="22.85546875" style="7" customWidth="1"/>
    <col min="4" max="4" width="10.7109375" style="7" customWidth="1"/>
    <col min="5" max="5" width="7.42578125" style="7" customWidth="1"/>
    <col min="6" max="7" width="10.7109375" style="7" customWidth="1"/>
    <col min="8" max="8" width="9.140625" style="7" customWidth="1"/>
    <col min="9" max="9" width="10.28515625" style="7" customWidth="1"/>
    <col min="10" max="13" width="10.7109375" style="7" customWidth="1"/>
    <col min="14" max="15" width="10.5703125" style="7" customWidth="1"/>
    <col min="16" max="16" width="12.85546875" style="7" customWidth="1"/>
    <col min="17" max="16384" width="9.140625" style="3"/>
  </cols>
  <sheetData>
    <row r="1" spans="1:16" x14ac:dyDescent="0.2">
      <c r="A1" s="110" t="s">
        <v>11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</row>
    <row r="2" spans="1:16" x14ac:dyDescent="0.2">
      <c r="A2" s="110" t="s">
        <v>12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16" ht="15" customHeight="1" x14ac:dyDescent="0.2">
      <c r="A3" s="110" t="s">
        <v>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6" x14ac:dyDescent="0.2">
      <c r="A4" s="110" t="s">
        <v>13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</row>
    <row r="5" spans="1:16" x14ac:dyDescent="0.2">
      <c r="A5" s="110" t="s">
        <v>34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</row>
    <row r="6" spans="1:16" x14ac:dyDescent="0.2">
      <c r="A6" s="25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1:16" ht="18.75" x14ac:dyDescent="0.3">
      <c r="A7" s="109" t="s">
        <v>20</v>
      </c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8" spans="1:16" ht="41.25" customHeight="1" x14ac:dyDescent="0.3">
      <c r="A8" s="111" t="s">
        <v>31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</row>
    <row r="9" spans="1:16" x14ac:dyDescent="0.2">
      <c r="A9" s="5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</row>
    <row r="10" spans="1:16" ht="42.75" customHeight="1" x14ac:dyDescent="0.2">
      <c r="A10" s="135" t="s">
        <v>0</v>
      </c>
      <c r="B10" s="135" t="s">
        <v>3</v>
      </c>
      <c r="C10" s="135" t="s">
        <v>5</v>
      </c>
      <c r="D10" s="137" t="s">
        <v>7</v>
      </c>
      <c r="E10" s="138"/>
      <c r="F10" s="138"/>
      <c r="G10" s="139" t="s">
        <v>2</v>
      </c>
      <c r="H10" s="140"/>
      <c r="I10" s="140"/>
      <c r="J10" s="140"/>
      <c r="K10" s="140"/>
      <c r="L10" s="140"/>
      <c r="M10" s="140"/>
      <c r="N10" s="139" t="s">
        <v>1</v>
      </c>
      <c r="O10" s="139" t="s">
        <v>27</v>
      </c>
      <c r="P10" s="121" t="s">
        <v>26</v>
      </c>
    </row>
    <row r="11" spans="1:16" ht="151.5" customHeight="1" x14ac:dyDescent="0.2">
      <c r="A11" s="136"/>
      <c r="B11" s="135"/>
      <c r="C11" s="135"/>
      <c r="D11" s="27" t="s">
        <v>14</v>
      </c>
      <c r="E11" s="27" t="s">
        <v>18</v>
      </c>
      <c r="F11" s="27" t="s">
        <v>17</v>
      </c>
      <c r="G11" s="27" t="s">
        <v>16</v>
      </c>
      <c r="H11" s="27" t="s">
        <v>6</v>
      </c>
      <c r="I11" s="27" t="s">
        <v>23</v>
      </c>
      <c r="J11" s="27" t="s">
        <v>25</v>
      </c>
      <c r="K11" s="27" t="s">
        <v>24</v>
      </c>
      <c r="L11" s="27" t="s">
        <v>22</v>
      </c>
      <c r="M11" s="27" t="s">
        <v>28</v>
      </c>
      <c r="N11" s="139"/>
      <c r="O11" s="139"/>
      <c r="P11" s="141"/>
    </row>
    <row r="12" spans="1:16" ht="27.75" customHeight="1" x14ac:dyDescent="0.2">
      <c r="A12" s="142" t="s">
        <v>9</v>
      </c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</row>
    <row r="13" spans="1:16" s="6" customFormat="1" ht="99" customHeight="1" x14ac:dyDescent="0.25">
      <c r="A13" s="29" t="s">
        <v>29</v>
      </c>
      <c r="B13" s="28">
        <v>17</v>
      </c>
      <c r="C13" s="28" t="s">
        <v>32</v>
      </c>
      <c r="D13" s="28">
        <v>2017650</v>
      </c>
      <c r="E13" s="30">
        <v>0</v>
      </c>
      <c r="F13" s="28">
        <v>5000</v>
      </c>
      <c r="G13" s="28">
        <v>609310</v>
      </c>
      <c r="H13" s="28">
        <v>2500</v>
      </c>
      <c r="I13" s="28">
        <v>250000</v>
      </c>
      <c r="J13" s="28">
        <v>15000</v>
      </c>
      <c r="K13" s="28">
        <v>67500</v>
      </c>
      <c r="L13" s="28">
        <v>5000</v>
      </c>
      <c r="M13" s="28">
        <v>40000</v>
      </c>
      <c r="N13" s="28">
        <f t="shared" ref="N13:N14" si="0">SUM(D13:M13)</f>
        <v>3011960</v>
      </c>
      <c r="O13" s="28">
        <f t="shared" ref="O13:O14" si="1">N13/B13</f>
        <v>177174.11764705883</v>
      </c>
      <c r="P13" s="28"/>
    </row>
    <row r="14" spans="1:16" s="15" customFormat="1" ht="46.5" customHeight="1" x14ac:dyDescent="0.25">
      <c r="A14" s="29" t="s">
        <v>30</v>
      </c>
      <c r="B14" s="31">
        <v>8.6999999999999993</v>
      </c>
      <c r="C14" s="28" t="s">
        <v>33</v>
      </c>
      <c r="D14" s="28">
        <v>2017650</v>
      </c>
      <c r="E14" s="30">
        <v>0</v>
      </c>
      <c r="F14" s="28">
        <v>5080</v>
      </c>
      <c r="G14" s="28">
        <v>609310</v>
      </c>
      <c r="H14" s="28">
        <v>2500</v>
      </c>
      <c r="I14" s="28">
        <v>250000</v>
      </c>
      <c r="J14" s="28">
        <v>15000</v>
      </c>
      <c r="K14" s="28">
        <v>117000</v>
      </c>
      <c r="L14" s="28">
        <v>20000</v>
      </c>
      <c r="M14" s="28">
        <v>39000</v>
      </c>
      <c r="N14" s="28">
        <f t="shared" si="0"/>
        <v>3075540</v>
      </c>
      <c r="O14" s="28">
        <f t="shared" si="1"/>
        <v>353510.34482758626</v>
      </c>
      <c r="P14" s="28"/>
    </row>
    <row r="15" spans="1:16" s="15" customFormat="1" ht="15.75" customHeight="1" x14ac:dyDescent="0.25">
      <c r="A15" s="32" t="s">
        <v>19</v>
      </c>
      <c r="B15" s="33"/>
      <c r="C15" s="33"/>
      <c r="D15" s="33">
        <f t="shared" ref="D15:N15" si="2">SUM(D13:D14)</f>
        <v>4035300</v>
      </c>
      <c r="E15" s="33">
        <f t="shared" si="2"/>
        <v>0</v>
      </c>
      <c r="F15" s="33">
        <f t="shared" si="2"/>
        <v>10080</v>
      </c>
      <c r="G15" s="33">
        <f t="shared" si="2"/>
        <v>1218620</v>
      </c>
      <c r="H15" s="33">
        <f t="shared" si="2"/>
        <v>5000</v>
      </c>
      <c r="I15" s="33">
        <f t="shared" si="2"/>
        <v>500000</v>
      </c>
      <c r="J15" s="33">
        <f t="shared" si="2"/>
        <v>30000</v>
      </c>
      <c r="K15" s="33">
        <f t="shared" si="2"/>
        <v>184500</v>
      </c>
      <c r="L15" s="33">
        <f t="shared" si="2"/>
        <v>25000</v>
      </c>
      <c r="M15" s="33">
        <f t="shared" si="2"/>
        <v>79000</v>
      </c>
      <c r="N15" s="33">
        <f t="shared" si="2"/>
        <v>6087500</v>
      </c>
      <c r="O15" s="33"/>
      <c r="P15" s="33"/>
    </row>
    <row r="16" spans="1:16" s="26" customFormat="1" ht="30" customHeight="1" x14ac:dyDescent="0.2">
      <c r="A16" s="143" t="s">
        <v>10</v>
      </c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</row>
    <row r="17" spans="1:18" s="6" customFormat="1" ht="96.75" customHeight="1" x14ac:dyDescent="0.25">
      <c r="A17" s="16" t="s">
        <v>29</v>
      </c>
      <c r="B17" s="1">
        <v>17</v>
      </c>
      <c r="C17" s="1" t="s">
        <v>32</v>
      </c>
      <c r="D17" s="1">
        <v>2023200</v>
      </c>
      <c r="E17" s="18">
        <v>0</v>
      </c>
      <c r="F17" s="1">
        <v>10000</v>
      </c>
      <c r="G17" s="1">
        <v>1380000</v>
      </c>
      <c r="H17" s="1">
        <v>0</v>
      </c>
      <c r="I17" s="1">
        <v>255000</v>
      </c>
      <c r="J17" s="1">
        <v>41000</v>
      </c>
      <c r="K17" s="1">
        <v>22000</v>
      </c>
      <c r="L17" s="1">
        <v>1000</v>
      </c>
      <c r="M17" s="1">
        <v>0</v>
      </c>
      <c r="N17" s="1">
        <f t="shared" ref="N17:N18" si="3">SUM(D17:M17)</f>
        <v>3732200</v>
      </c>
      <c r="O17" s="1">
        <f t="shared" ref="O17:O18" si="4">N17/B17</f>
        <v>219541.17647058822</v>
      </c>
      <c r="P17" s="1"/>
    </row>
    <row r="18" spans="1:18" s="6" customFormat="1" ht="45.75" customHeight="1" x14ac:dyDescent="0.25">
      <c r="A18" s="16" t="s">
        <v>30</v>
      </c>
      <c r="B18" s="22">
        <v>8.6999999999999993</v>
      </c>
      <c r="C18" s="1" t="s">
        <v>33</v>
      </c>
      <c r="D18" s="1">
        <v>2000000</v>
      </c>
      <c r="E18" s="18">
        <v>0</v>
      </c>
      <c r="F18" s="1">
        <v>35000</v>
      </c>
      <c r="G18" s="1">
        <v>1300000</v>
      </c>
      <c r="H18" s="1">
        <v>0</v>
      </c>
      <c r="I18" s="1">
        <v>255000</v>
      </c>
      <c r="J18" s="1">
        <v>41000</v>
      </c>
      <c r="K18" s="28">
        <v>33000</v>
      </c>
      <c r="L18" s="1">
        <v>10000</v>
      </c>
      <c r="M18" s="1">
        <v>0</v>
      </c>
      <c r="N18" s="1">
        <f t="shared" si="3"/>
        <v>3674000</v>
      </c>
      <c r="O18" s="1">
        <f t="shared" si="4"/>
        <v>422298.85057471268</v>
      </c>
      <c r="P18" s="1"/>
    </row>
    <row r="19" spans="1:18" s="6" customFormat="1" ht="23.25" customHeight="1" x14ac:dyDescent="0.25">
      <c r="A19" s="17" t="s">
        <v>19</v>
      </c>
      <c r="B19" s="2"/>
      <c r="C19" s="2"/>
      <c r="D19" s="2">
        <f>SUM(D17:D18)</f>
        <v>4023200</v>
      </c>
      <c r="E19" s="2">
        <f t="shared" ref="E19:N19" si="5">SUM(E17:E18)</f>
        <v>0</v>
      </c>
      <c r="F19" s="2">
        <f t="shared" si="5"/>
        <v>45000</v>
      </c>
      <c r="G19" s="2">
        <f>SUM(G22*0.5)</f>
        <v>9200</v>
      </c>
      <c r="H19" s="2">
        <f t="shared" si="5"/>
        <v>0</v>
      </c>
      <c r="I19" s="2">
        <f t="shared" si="5"/>
        <v>510000</v>
      </c>
      <c r="J19" s="2">
        <f t="shared" si="5"/>
        <v>82000</v>
      </c>
      <c r="K19" s="2">
        <f t="shared" si="5"/>
        <v>55000</v>
      </c>
      <c r="L19" s="2">
        <f t="shared" si="5"/>
        <v>11000</v>
      </c>
      <c r="M19" s="2">
        <f t="shared" si="5"/>
        <v>0</v>
      </c>
      <c r="N19" s="2">
        <f t="shared" si="5"/>
        <v>7406200</v>
      </c>
      <c r="O19" s="2"/>
      <c r="P19" s="2"/>
    </row>
    <row r="20" spans="1:18" x14ac:dyDescent="0.2">
      <c r="A20" s="13"/>
      <c r="B20" s="14"/>
      <c r="C20" s="14"/>
      <c r="D20" s="14"/>
      <c r="E20" s="14"/>
      <c r="F20" s="14"/>
      <c r="G20" s="14">
        <f>SUM(G22*0.4)</f>
        <v>7360</v>
      </c>
      <c r="H20" s="14"/>
      <c r="I20" s="14"/>
      <c r="J20" s="14"/>
      <c r="K20" s="14"/>
      <c r="L20" s="14"/>
      <c r="M20" s="14"/>
      <c r="N20" s="14"/>
      <c r="O20" s="14"/>
      <c r="P20" s="14"/>
    </row>
    <row r="21" spans="1:18" ht="10.5" customHeight="1" x14ac:dyDescent="0.2">
      <c r="A21" s="8" t="s">
        <v>97</v>
      </c>
      <c r="B21" s="9">
        <v>24</v>
      </c>
      <c r="C21" s="9">
        <v>2600</v>
      </c>
      <c r="D21" s="9"/>
      <c r="E21" s="9"/>
      <c r="F21" s="9"/>
      <c r="G21" s="10">
        <f>SUM(G22*0.1)</f>
        <v>1840</v>
      </c>
      <c r="H21" s="10"/>
      <c r="I21" s="10"/>
      <c r="J21" s="10"/>
      <c r="K21" s="10">
        <f>SUM(K20*1)</f>
        <v>0</v>
      </c>
      <c r="L21" s="10"/>
      <c r="M21" s="10"/>
      <c r="N21" s="9"/>
      <c r="O21" s="9"/>
      <c r="P21" s="9"/>
    </row>
    <row r="22" spans="1:18" ht="15" x14ac:dyDescent="0.25">
      <c r="A22" s="87" t="s">
        <v>98</v>
      </c>
      <c r="B22" s="20"/>
      <c r="C22" s="20"/>
      <c r="D22" s="20"/>
      <c r="E22" s="20"/>
      <c r="F22" s="20"/>
      <c r="G22" s="129">
        <v>18400</v>
      </c>
      <c r="H22" s="144"/>
      <c r="I22" s="144"/>
      <c r="J22" s="144"/>
      <c r="K22" s="144"/>
      <c r="L22" s="144"/>
      <c r="M22" s="23" t="s">
        <v>15</v>
      </c>
      <c r="N22" s="20"/>
      <c r="O22" s="11"/>
      <c r="P22" s="11"/>
    </row>
    <row r="23" spans="1:18" ht="3.75" customHeight="1" x14ac:dyDescent="0.25">
      <c r="A23" s="88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</row>
    <row r="24" spans="1:18" ht="23.25" customHeight="1" x14ac:dyDescent="0.25">
      <c r="A24" s="129" t="s">
        <v>21</v>
      </c>
      <c r="B24" s="144"/>
      <c r="C24" s="144"/>
      <c r="D24" s="144"/>
      <c r="E24" s="24"/>
      <c r="F24" s="20"/>
      <c r="G24" s="23"/>
      <c r="H24" s="24"/>
      <c r="I24" s="24"/>
      <c r="J24" s="24"/>
      <c r="K24" s="24"/>
      <c r="L24" s="24"/>
      <c r="M24" s="24"/>
      <c r="N24" s="24"/>
      <c r="O24" s="12"/>
      <c r="P24" s="12"/>
    </row>
    <row r="25" spans="1:18" ht="15" x14ac:dyDescent="0.25">
      <c r="A25" s="20"/>
      <c r="B25" s="20"/>
      <c r="C25" s="20"/>
      <c r="D25" s="20"/>
      <c r="E25" s="20"/>
      <c r="F25" s="20"/>
      <c r="G25" s="129" t="s">
        <v>36</v>
      </c>
      <c r="H25" s="144"/>
      <c r="I25" s="144"/>
      <c r="J25" s="144"/>
      <c r="K25" s="144"/>
      <c r="L25" s="144"/>
      <c r="M25" s="23" t="s">
        <v>15</v>
      </c>
      <c r="N25" s="20"/>
      <c r="O25" s="11"/>
      <c r="P25" s="11"/>
    </row>
    <row r="26" spans="1:18" ht="15" x14ac:dyDescent="0.25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11"/>
      <c r="P26" s="11"/>
    </row>
    <row r="27" spans="1:18" x14ac:dyDescent="0.2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1:18" x14ac:dyDescent="0.2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1:18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  <row r="30" spans="1:18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1:18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1:18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1:16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</row>
    <row r="50" spans="1:16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1:16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1:16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1:16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</row>
    <row r="54" spans="1:16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</row>
    <row r="55" spans="1:16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</row>
    <row r="56" spans="1:16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</row>
    <row r="57" spans="1:16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</row>
    <row r="58" spans="1:16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</row>
    <row r="59" spans="1:16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</row>
    <row r="60" spans="1:16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</row>
    <row r="61" spans="1:16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</row>
    <row r="62" spans="1:16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</row>
    <row r="63" spans="1:16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</row>
    <row r="64" spans="1:16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</row>
    <row r="65" spans="1:16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</row>
    <row r="66" spans="1:16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</row>
    <row r="67" spans="1:16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</row>
    <row r="68" spans="1:16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</row>
    <row r="69" spans="1:16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</row>
    <row r="70" spans="1:16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</row>
    <row r="71" spans="1:16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</row>
    <row r="72" spans="1:16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</row>
    <row r="73" spans="1:16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</row>
    <row r="74" spans="1:16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</row>
    <row r="75" spans="1:16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</row>
    <row r="76" spans="1:16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</row>
    <row r="77" spans="1:16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</row>
    <row r="78" spans="1:16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</row>
    <row r="79" spans="1:16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</row>
    <row r="80" spans="1:16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</row>
    <row r="81" spans="1:16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</row>
    <row r="82" spans="1:16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</row>
    <row r="83" spans="1:16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</row>
    <row r="84" spans="1:16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</row>
    <row r="85" spans="1:16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1:16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</row>
    <row r="87" spans="1:16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</row>
    <row r="88" spans="1:16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</row>
    <row r="89" spans="1:16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</row>
    <row r="90" spans="1:16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</row>
    <row r="91" spans="1:16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</row>
    <row r="92" spans="1:16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</row>
    <row r="93" spans="1:16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</row>
    <row r="94" spans="1:16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</row>
    <row r="95" spans="1:16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</row>
    <row r="96" spans="1:16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</row>
    <row r="97" spans="1:16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</row>
    <row r="98" spans="1:16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</row>
    <row r="99" spans="1:16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</row>
    <row r="100" spans="1:16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</row>
    <row r="101" spans="1:16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</row>
    <row r="102" spans="1:16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</row>
    <row r="103" spans="1:16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</row>
    <row r="104" spans="1:16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</row>
    <row r="105" spans="1:16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</row>
    <row r="106" spans="1:16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</row>
    <row r="107" spans="1:16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</row>
    <row r="108" spans="1:16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</row>
    <row r="109" spans="1:16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</row>
    <row r="110" spans="1:16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</row>
    <row r="111" spans="1:16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</row>
    <row r="112" spans="1:16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</row>
    <row r="113" spans="1:16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</row>
    <row r="114" spans="1:16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</row>
    <row r="115" spans="1:16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</row>
    <row r="116" spans="1:16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</row>
    <row r="117" spans="1:16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</row>
    <row r="118" spans="1:16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</row>
    <row r="119" spans="1:16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</row>
    <row r="120" spans="1:16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</row>
    <row r="121" spans="1:16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</row>
    <row r="122" spans="1:16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</row>
    <row r="123" spans="1:16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</row>
    <row r="124" spans="1:16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</row>
    <row r="125" spans="1:16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</row>
    <row r="126" spans="1:16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</row>
    <row r="127" spans="1:16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</row>
    <row r="128" spans="1:16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</row>
    <row r="129" spans="1:16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</row>
    <row r="130" spans="1:16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</row>
    <row r="131" spans="1:16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</row>
    <row r="132" spans="1:16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</row>
    <row r="133" spans="1:16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</row>
    <row r="134" spans="1:16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</row>
    <row r="135" spans="1:16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</row>
    <row r="136" spans="1:16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</row>
    <row r="137" spans="1:16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</row>
    <row r="138" spans="1:16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</row>
    <row r="139" spans="1:16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</row>
    <row r="140" spans="1:16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</row>
    <row r="141" spans="1:16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</row>
    <row r="142" spans="1:16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</row>
    <row r="143" spans="1:16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</row>
    <row r="144" spans="1:16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</row>
    <row r="145" spans="1:16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</row>
    <row r="146" spans="1:16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</row>
    <row r="147" spans="1:16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</row>
    <row r="148" spans="1:16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</row>
    <row r="149" spans="1:16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</row>
    <row r="150" spans="1:16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</row>
    <row r="151" spans="1:16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</row>
    <row r="152" spans="1:16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</row>
    <row r="153" spans="1:16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</row>
    <row r="154" spans="1:16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</row>
    <row r="155" spans="1:16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</row>
    <row r="156" spans="1:16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</row>
    <row r="157" spans="1:16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</row>
    <row r="158" spans="1:16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</row>
    <row r="159" spans="1:16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</row>
    <row r="160" spans="1:16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</row>
    <row r="161" spans="1:16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</row>
    <row r="162" spans="1:16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</row>
    <row r="163" spans="1:16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</row>
    <row r="164" spans="1:16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</row>
    <row r="165" spans="1:16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</row>
    <row r="166" spans="1:16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</row>
    <row r="167" spans="1:16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</row>
    <row r="168" spans="1:16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</row>
    <row r="169" spans="1:16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</row>
    <row r="170" spans="1:16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</row>
    <row r="171" spans="1:16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</row>
    <row r="172" spans="1:16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</row>
    <row r="173" spans="1:16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</row>
    <row r="174" spans="1:16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</row>
    <row r="175" spans="1:16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</row>
    <row r="176" spans="1:16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</row>
    <row r="177" spans="1:16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</row>
    <row r="178" spans="1:16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</row>
    <row r="179" spans="1:16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</row>
    <row r="180" spans="1:16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</row>
    <row r="181" spans="1:16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</row>
    <row r="182" spans="1:16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</row>
    <row r="183" spans="1:16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</row>
    <row r="184" spans="1:16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</row>
    <row r="185" spans="1:16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</row>
    <row r="186" spans="1:16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</row>
    <row r="187" spans="1:16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</row>
    <row r="188" spans="1:16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</row>
    <row r="189" spans="1:16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</row>
    <row r="190" spans="1:16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</row>
    <row r="191" spans="1:16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</row>
    <row r="192" spans="1:16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</row>
    <row r="193" spans="1:16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</row>
    <row r="194" spans="1:16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</row>
    <row r="195" spans="1:16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</row>
    <row r="196" spans="1:16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</row>
    <row r="197" spans="1:16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</row>
    <row r="198" spans="1:16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</row>
    <row r="199" spans="1:16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</row>
    <row r="200" spans="1:16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</row>
    <row r="201" spans="1:16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</row>
    <row r="202" spans="1:16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</row>
    <row r="203" spans="1:16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</row>
    <row r="204" spans="1:16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</row>
    <row r="205" spans="1:16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</row>
    <row r="206" spans="1:16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</row>
    <row r="207" spans="1:16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</row>
    <row r="208" spans="1:16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</row>
    <row r="209" spans="1:16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</row>
    <row r="210" spans="1:16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</row>
    <row r="211" spans="1:16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</row>
    <row r="212" spans="1:16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</row>
    <row r="213" spans="1:16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</row>
    <row r="214" spans="1:16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</row>
    <row r="215" spans="1:16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</row>
    <row r="216" spans="1:16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</row>
    <row r="217" spans="1:16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</row>
    <row r="218" spans="1:16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</row>
    <row r="219" spans="1:16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</row>
    <row r="220" spans="1:16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</row>
    <row r="221" spans="1:16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</row>
    <row r="222" spans="1:16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</row>
    <row r="223" spans="1:16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</row>
    <row r="224" spans="1:16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</row>
    <row r="225" spans="1:16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</row>
    <row r="226" spans="1:16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</row>
    <row r="227" spans="1:16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</row>
    <row r="228" spans="1:16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</row>
    <row r="229" spans="1:16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</row>
    <row r="230" spans="1:16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</row>
    <row r="231" spans="1:16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</row>
    <row r="232" spans="1:16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</row>
    <row r="233" spans="1:16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</row>
    <row r="234" spans="1:16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</row>
    <row r="235" spans="1:16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</row>
    <row r="236" spans="1:16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</row>
    <row r="237" spans="1:16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</row>
    <row r="238" spans="1:16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</row>
    <row r="239" spans="1:16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</row>
    <row r="240" spans="1:16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</row>
    <row r="241" spans="1:16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</row>
    <row r="242" spans="1:16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</row>
    <row r="243" spans="1:16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</row>
    <row r="244" spans="1:16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</row>
    <row r="245" spans="1:16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</row>
    <row r="246" spans="1:16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</row>
    <row r="247" spans="1:16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</row>
    <row r="248" spans="1:16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</row>
    <row r="249" spans="1:16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</row>
    <row r="250" spans="1:16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</row>
    <row r="251" spans="1:16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</row>
    <row r="252" spans="1:16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</row>
    <row r="253" spans="1:16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</row>
    <row r="254" spans="1:16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</row>
    <row r="255" spans="1:16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</row>
    <row r="256" spans="1:16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</row>
    <row r="257" spans="1:16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</row>
    <row r="258" spans="1:16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</row>
    <row r="259" spans="1:16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</row>
    <row r="260" spans="1:16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</row>
    <row r="261" spans="1:16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</row>
    <row r="262" spans="1:16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</row>
    <row r="263" spans="1:16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</row>
    <row r="264" spans="1:16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</row>
    <row r="265" spans="1:16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</row>
    <row r="266" spans="1:16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</row>
    <row r="267" spans="1:16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</row>
    <row r="268" spans="1:16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</row>
    <row r="269" spans="1:16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</row>
    <row r="270" spans="1:16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</row>
    <row r="271" spans="1:16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</row>
    <row r="272" spans="1:16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</row>
    <row r="273" spans="1:16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</row>
    <row r="274" spans="1:16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</row>
    <row r="275" spans="1:16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</row>
    <row r="276" spans="1:16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</row>
    <row r="277" spans="1:16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</row>
    <row r="278" spans="1:16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</row>
    <row r="279" spans="1:16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</row>
    <row r="280" spans="1:16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</row>
    <row r="281" spans="1:16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</row>
    <row r="282" spans="1:16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</row>
    <row r="283" spans="1:16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</row>
    <row r="284" spans="1:16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</row>
    <row r="285" spans="1:16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</row>
    <row r="286" spans="1:16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</row>
    <row r="287" spans="1:16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</row>
    <row r="288" spans="1:16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</row>
    <row r="289" spans="1:16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</row>
    <row r="290" spans="1:16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</row>
    <row r="291" spans="1:16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</row>
    <row r="292" spans="1:16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</row>
    <row r="293" spans="1:16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</row>
    <row r="294" spans="1:16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</row>
    <row r="295" spans="1:16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</row>
    <row r="296" spans="1:16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</row>
    <row r="297" spans="1:16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</row>
    <row r="298" spans="1:16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</row>
    <row r="299" spans="1:16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</row>
    <row r="300" spans="1:16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</row>
    <row r="301" spans="1:16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</row>
    <row r="302" spans="1:16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</row>
    <row r="303" spans="1:16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</row>
    <row r="304" spans="1:16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</row>
    <row r="305" spans="1:16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</row>
    <row r="306" spans="1:16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</row>
    <row r="307" spans="1:16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</row>
    <row r="308" spans="1:16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</row>
    <row r="309" spans="1:16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</row>
    <row r="310" spans="1:16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</row>
    <row r="311" spans="1:16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</row>
    <row r="312" spans="1:16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</row>
    <row r="313" spans="1:16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</row>
    <row r="314" spans="1:16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</row>
    <row r="315" spans="1:16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</row>
    <row r="316" spans="1:16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</row>
    <row r="317" spans="1:16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</row>
    <row r="318" spans="1:16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</row>
    <row r="319" spans="1:16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</row>
    <row r="320" spans="1:16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</row>
    <row r="321" spans="1:16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</row>
    <row r="322" spans="1:16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</row>
    <row r="323" spans="1:16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</row>
    <row r="324" spans="1:16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</row>
    <row r="325" spans="1:16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</row>
    <row r="326" spans="1:16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</row>
    <row r="327" spans="1:16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</row>
    <row r="328" spans="1:16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</row>
    <row r="329" spans="1:16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</row>
    <row r="330" spans="1:16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</row>
    <row r="331" spans="1:16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</row>
    <row r="332" spans="1:16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</row>
    <row r="333" spans="1:16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</row>
    <row r="334" spans="1:16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</row>
    <row r="335" spans="1:16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</row>
    <row r="336" spans="1:16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</row>
    <row r="337" spans="1:16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</row>
    <row r="338" spans="1:16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</row>
    <row r="339" spans="1:16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</row>
    <row r="340" spans="1:16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</row>
    <row r="341" spans="1:16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</row>
    <row r="342" spans="1:16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</row>
    <row r="343" spans="1:16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</row>
    <row r="344" spans="1:16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</row>
    <row r="345" spans="1:16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</row>
    <row r="346" spans="1:16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</row>
    <row r="347" spans="1:16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</row>
    <row r="348" spans="1:16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</row>
    <row r="349" spans="1:16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</row>
    <row r="350" spans="1:16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</row>
    <row r="351" spans="1:16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</row>
    <row r="352" spans="1:16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</row>
    <row r="353" spans="1:16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</row>
    <row r="354" spans="1:16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</row>
    <row r="355" spans="1:16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</row>
    <row r="356" spans="1:16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</row>
    <row r="357" spans="1:16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</row>
    <row r="358" spans="1:16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</row>
    <row r="359" spans="1:16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</row>
    <row r="360" spans="1:16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</row>
    <row r="361" spans="1:16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</row>
    <row r="362" spans="1:16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</row>
    <row r="363" spans="1:16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</row>
    <row r="364" spans="1:16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</row>
    <row r="365" spans="1:16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</row>
    <row r="366" spans="1:16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</row>
    <row r="367" spans="1:16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</row>
    <row r="368" spans="1:16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</row>
    <row r="369" spans="1:16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</row>
    <row r="370" spans="1:16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</row>
    <row r="371" spans="1:16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</row>
    <row r="372" spans="1:16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</row>
    <row r="373" spans="1:16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</row>
    <row r="374" spans="1:16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</row>
    <row r="375" spans="1:16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</row>
    <row r="376" spans="1:16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</row>
    <row r="377" spans="1:16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</row>
    <row r="378" spans="1:16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</row>
    <row r="379" spans="1:16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</row>
    <row r="380" spans="1:16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</row>
    <row r="381" spans="1:16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</row>
    <row r="382" spans="1:16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</row>
    <row r="383" spans="1:16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</row>
    <row r="384" spans="1:16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</row>
    <row r="385" spans="1:16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</row>
    <row r="386" spans="1:16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</row>
    <row r="387" spans="1:16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</row>
    <row r="388" spans="1:16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</row>
    <row r="389" spans="1:16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</row>
    <row r="390" spans="1:16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</row>
    <row r="391" spans="1:16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</row>
    <row r="392" spans="1:16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</row>
    <row r="393" spans="1:16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</row>
    <row r="394" spans="1:16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</row>
    <row r="395" spans="1:16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</row>
    <row r="396" spans="1:16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</row>
    <row r="397" spans="1:16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</row>
    <row r="398" spans="1:16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</row>
    <row r="399" spans="1:16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</row>
    <row r="400" spans="1:16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</row>
    <row r="401" spans="1:16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</row>
    <row r="402" spans="1:16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</row>
    <row r="403" spans="1:16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</row>
    <row r="404" spans="1:16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</row>
    <row r="405" spans="1:16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</row>
    <row r="406" spans="1:16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</row>
    <row r="407" spans="1:16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</row>
    <row r="408" spans="1:16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</row>
    <row r="409" spans="1:16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</row>
    <row r="410" spans="1:16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</row>
    <row r="411" spans="1:16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</row>
    <row r="412" spans="1:16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</row>
    <row r="413" spans="1:16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</row>
    <row r="414" spans="1:16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</row>
    <row r="415" spans="1:16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</row>
    <row r="416" spans="1:16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</row>
    <row r="417" spans="1:16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</row>
    <row r="418" spans="1:16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</row>
    <row r="419" spans="1:16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</row>
    <row r="420" spans="1:16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</row>
    <row r="421" spans="1:16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</row>
    <row r="422" spans="1:16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</row>
    <row r="423" spans="1:16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</row>
    <row r="424" spans="1:16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</row>
    <row r="425" spans="1:16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</row>
    <row r="426" spans="1:16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</row>
    <row r="427" spans="1:16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</row>
    <row r="428" spans="1:16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</row>
    <row r="429" spans="1:16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</row>
    <row r="430" spans="1:16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</row>
    <row r="431" spans="1:16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</row>
    <row r="432" spans="1:16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</row>
    <row r="433" spans="1:16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</row>
    <row r="434" spans="1:16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</row>
    <row r="435" spans="1:16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</row>
    <row r="436" spans="1:16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</row>
    <row r="437" spans="1:16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</row>
    <row r="438" spans="1:16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</row>
    <row r="439" spans="1:16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</row>
    <row r="440" spans="1:16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</row>
    <row r="441" spans="1:16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</row>
    <row r="442" spans="1:16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</row>
    <row r="443" spans="1:16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</row>
    <row r="444" spans="1:16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</row>
    <row r="445" spans="1:16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</row>
    <row r="446" spans="1:16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</row>
    <row r="447" spans="1:16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</row>
    <row r="448" spans="1:16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</row>
    <row r="449" spans="1:16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</row>
    <row r="450" spans="1:16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</row>
    <row r="451" spans="1:16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</row>
    <row r="452" spans="1:16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</row>
    <row r="453" spans="1:16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</row>
    <row r="454" spans="1:16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</row>
    <row r="455" spans="1:16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</row>
    <row r="456" spans="1:16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</row>
    <row r="457" spans="1:16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</row>
    <row r="458" spans="1:16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</row>
    <row r="459" spans="1:16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</row>
    <row r="460" spans="1:16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</row>
    <row r="461" spans="1:16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</row>
    <row r="462" spans="1:16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</row>
    <row r="463" spans="1:16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</row>
    <row r="464" spans="1:16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</row>
    <row r="465" spans="1:16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</row>
    <row r="466" spans="1:16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</row>
    <row r="467" spans="1:16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</row>
    <row r="468" spans="1:16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</row>
    <row r="469" spans="1:16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</row>
    <row r="470" spans="1:16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</row>
    <row r="471" spans="1:16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</row>
    <row r="472" spans="1:16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</row>
    <row r="473" spans="1:16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</row>
    <row r="474" spans="1:16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</row>
    <row r="475" spans="1:16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</row>
    <row r="476" spans="1:16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</row>
    <row r="477" spans="1:16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</row>
    <row r="478" spans="1:16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</row>
    <row r="479" spans="1:16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</row>
    <row r="480" spans="1:16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</row>
    <row r="481" spans="1:16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</row>
    <row r="482" spans="1:16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</row>
    <row r="483" spans="1:16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</row>
    <row r="484" spans="1:16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</row>
    <row r="485" spans="1:16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</row>
    <row r="486" spans="1:16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</row>
    <row r="487" spans="1:16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</row>
    <row r="488" spans="1:16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</row>
    <row r="489" spans="1:16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</row>
    <row r="490" spans="1:16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</row>
    <row r="491" spans="1:16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</row>
    <row r="492" spans="1:16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</row>
    <row r="493" spans="1:16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</row>
    <row r="494" spans="1:16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</row>
    <row r="495" spans="1:16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</row>
    <row r="496" spans="1:16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</row>
    <row r="497" spans="1:16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</row>
    <row r="498" spans="1:16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</row>
    <row r="499" spans="1:16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</row>
    <row r="500" spans="1:16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</row>
    <row r="501" spans="1:16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</row>
    <row r="502" spans="1:16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</row>
    <row r="503" spans="1:16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</row>
    <row r="504" spans="1:16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</row>
    <row r="505" spans="1:16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</row>
    <row r="506" spans="1:16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</row>
    <row r="507" spans="1:16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</row>
    <row r="508" spans="1:16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</row>
    <row r="509" spans="1:16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</row>
    <row r="510" spans="1:16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</row>
    <row r="511" spans="1:16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</row>
    <row r="512" spans="1:16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</row>
    <row r="513" spans="1:16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</row>
    <row r="514" spans="1:16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</row>
    <row r="515" spans="1:16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</row>
    <row r="516" spans="1:16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</row>
    <row r="517" spans="1:16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</row>
    <row r="518" spans="1:16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</row>
    <row r="519" spans="1:16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</row>
    <row r="520" spans="1:16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</row>
    <row r="521" spans="1:16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</row>
    <row r="522" spans="1:16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</row>
    <row r="523" spans="1:16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</row>
    <row r="524" spans="1:16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</row>
    <row r="525" spans="1:16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</row>
    <row r="526" spans="1:16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</row>
    <row r="527" spans="1:16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</row>
    <row r="528" spans="1:16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</row>
    <row r="529" spans="1:16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</row>
    <row r="530" spans="1:16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</row>
    <row r="531" spans="1:16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</row>
    <row r="532" spans="1:16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</row>
    <row r="533" spans="1:16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</row>
    <row r="534" spans="1:16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</row>
    <row r="535" spans="1:16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</row>
    <row r="536" spans="1:16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</row>
    <row r="537" spans="1:16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</row>
    <row r="538" spans="1:16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</row>
    <row r="539" spans="1:16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</row>
    <row r="540" spans="1:16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</row>
    <row r="541" spans="1:16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</row>
    <row r="542" spans="1:16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</row>
    <row r="543" spans="1:16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</row>
    <row r="544" spans="1:16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</row>
    <row r="545" spans="1:16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</row>
    <row r="546" spans="1:16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</row>
    <row r="547" spans="1:16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</row>
    <row r="548" spans="1:16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</row>
    <row r="549" spans="1:16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</row>
    <row r="550" spans="1:16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</row>
    <row r="551" spans="1:16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</row>
    <row r="552" spans="1:16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</row>
    <row r="553" spans="1:16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</row>
    <row r="554" spans="1:16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</row>
    <row r="555" spans="1:16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</row>
    <row r="556" spans="1:16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</row>
    <row r="557" spans="1:16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</row>
    <row r="558" spans="1:16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</row>
    <row r="559" spans="1:16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</row>
    <row r="560" spans="1:16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</row>
    <row r="561" spans="1:16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</row>
    <row r="562" spans="1:16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</row>
    <row r="563" spans="1:16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</row>
    <row r="564" spans="1:16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</row>
    <row r="565" spans="1:16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</row>
    <row r="566" spans="1:16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</row>
    <row r="567" spans="1:16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</row>
    <row r="568" spans="1:16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</row>
    <row r="569" spans="1:16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</row>
    <row r="570" spans="1:16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</row>
    <row r="571" spans="1:16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</row>
    <row r="572" spans="1:16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</row>
    <row r="573" spans="1:16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</row>
    <row r="574" spans="1:16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</row>
    <row r="575" spans="1:16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</row>
    <row r="576" spans="1:16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</row>
    <row r="577" spans="1:16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</row>
    <row r="578" spans="1:16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</row>
    <row r="579" spans="1:16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</row>
    <row r="580" spans="1:16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</row>
    <row r="581" spans="1:16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</row>
    <row r="582" spans="1:16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</row>
    <row r="583" spans="1:16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</row>
    <row r="584" spans="1:16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</row>
    <row r="585" spans="1:16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</row>
    <row r="586" spans="1:16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</row>
    <row r="587" spans="1:16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</row>
    <row r="588" spans="1:16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</row>
    <row r="589" spans="1:16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</row>
    <row r="590" spans="1:16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</row>
    <row r="591" spans="1:16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</row>
    <row r="592" spans="1:16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</row>
    <row r="593" spans="1:16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</row>
    <row r="594" spans="1:16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</row>
    <row r="595" spans="1:16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</row>
    <row r="596" spans="1:16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</row>
    <row r="597" spans="1:16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</row>
    <row r="598" spans="1:16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</row>
    <row r="599" spans="1:16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</row>
    <row r="600" spans="1:16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</row>
    <row r="601" spans="1:16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</row>
    <row r="602" spans="1:16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</row>
    <row r="603" spans="1:16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</row>
    <row r="604" spans="1:16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</row>
    <row r="605" spans="1:16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</row>
    <row r="606" spans="1:16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</row>
    <row r="607" spans="1:16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</row>
    <row r="608" spans="1:16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</row>
    <row r="609" spans="1:16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</row>
    <row r="610" spans="1:16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</row>
    <row r="611" spans="1:16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</row>
    <row r="612" spans="1:16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</row>
    <row r="613" spans="1:16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</row>
    <row r="614" spans="1:16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</row>
    <row r="615" spans="1:16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</row>
    <row r="616" spans="1:16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</row>
    <row r="617" spans="1:16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</row>
    <row r="618" spans="1:16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</row>
    <row r="619" spans="1:16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</row>
    <row r="620" spans="1:16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</row>
    <row r="621" spans="1:16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</row>
    <row r="622" spans="1:16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</row>
    <row r="623" spans="1:16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</row>
    <row r="624" spans="1:16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</row>
    <row r="625" spans="1:16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</row>
    <row r="626" spans="1:16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</row>
    <row r="627" spans="1:16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</row>
    <row r="628" spans="1:16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</row>
    <row r="629" spans="1:16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</row>
    <row r="630" spans="1:16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</row>
    <row r="631" spans="1:16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</row>
    <row r="632" spans="1:16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</row>
    <row r="633" spans="1:16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</row>
    <row r="634" spans="1:16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</row>
    <row r="635" spans="1:16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</row>
    <row r="636" spans="1:16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</row>
    <row r="637" spans="1:16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</row>
    <row r="638" spans="1:16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</row>
    <row r="639" spans="1:16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</row>
    <row r="640" spans="1:16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</row>
    <row r="641" spans="1:16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</row>
    <row r="642" spans="1:16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</row>
    <row r="643" spans="1:16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</row>
    <row r="644" spans="1:16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</row>
    <row r="645" spans="1:16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</row>
    <row r="646" spans="1:16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</row>
    <row r="647" spans="1:16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</row>
    <row r="648" spans="1:16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</row>
    <row r="649" spans="1:16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</row>
    <row r="650" spans="1:16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</row>
    <row r="651" spans="1:16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</row>
    <row r="652" spans="1:16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</row>
    <row r="653" spans="1:16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</row>
    <row r="654" spans="1:16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</row>
    <row r="655" spans="1:16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</row>
    <row r="656" spans="1:16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</row>
    <row r="657" spans="1:16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</row>
    <row r="658" spans="1:16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</row>
    <row r="659" spans="1:16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</row>
    <row r="660" spans="1:16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</row>
    <row r="661" spans="1:16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</row>
    <row r="662" spans="1:16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</row>
    <row r="663" spans="1:16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</row>
    <row r="664" spans="1:16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</row>
    <row r="665" spans="1:16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</row>
    <row r="666" spans="1:16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</row>
    <row r="667" spans="1:16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</row>
    <row r="668" spans="1:16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</row>
    <row r="669" spans="1:16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</row>
    <row r="670" spans="1:16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</row>
    <row r="671" spans="1:16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</row>
    <row r="672" spans="1:16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</row>
    <row r="673" spans="1:16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</row>
    <row r="674" spans="1:16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</row>
    <row r="675" spans="1:16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</row>
    <row r="676" spans="1:16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</row>
    <row r="677" spans="1:16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</row>
    <row r="678" spans="1:16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</row>
    <row r="679" spans="1:16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</row>
    <row r="680" spans="1:16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</row>
    <row r="681" spans="1:16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</row>
    <row r="682" spans="1:16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</row>
    <row r="683" spans="1:16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</row>
    <row r="684" spans="1:16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</row>
    <row r="685" spans="1:16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</row>
    <row r="686" spans="1:16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</row>
    <row r="687" spans="1:16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</row>
    <row r="688" spans="1:16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</row>
    <row r="689" spans="1:16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</row>
    <row r="690" spans="1:16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</row>
    <row r="691" spans="1:16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</row>
    <row r="692" spans="1:16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</row>
    <row r="693" spans="1:16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</row>
    <row r="694" spans="1:16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</row>
    <row r="695" spans="1:16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</row>
    <row r="696" spans="1:16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</row>
    <row r="697" spans="1:16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</row>
    <row r="698" spans="1:16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</row>
    <row r="699" spans="1:16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</row>
    <row r="700" spans="1:16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</row>
    <row r="701" spans="1:16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</row>
    <row r="702" spans="1:16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</row>
    <row r="703" spans="1:16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</row>
    <row r="704" spans="1:16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</row>
    <row r="705" spans="1:16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</row>
    <row r="706" spans="1:16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</row>
    <row r="707" spans="1:16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</row>
    <row r="708" spans="1:16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</row>
    <row r="709" spans="1:16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</row>
    <row r="710" spans="1:16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</row>
    <row r="711" spans="1:16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</row>
    <row r="712" spans="1:16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</row>
    <row r="713" spans="1:16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</row>
    <row r="714" spans="1:16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</row>
    <row r="715" spans="1:16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</row>
    <row r="716" spans="1:16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</row>
    <row r="717" spans="1:16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</row>
    <row r="718" spans="1:16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</row>
    <row r="719" spans="1:16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</row>
    <row r="720" spans="1:16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</row>
    <row r="721" spans="1:16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</row>
    <row r="722" spans="1:16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</row>
    <row r="723" spans="1:16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</row>
    <row r="724" spans="1:16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</row>
    <row r="725" spans="1:16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</row>
    <row r="726" spans="1:16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</row>
    <row r="727" spans="1:16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</row>
    <row r="728" spans="1:16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</row>
    <row r="729" spans="1:16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</row>
    <row r="730" spans="1:16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</row>
    <row r="731" spans="1:16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</row>
    <row r="732" spans="1:16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</row>
    <row r="733" spans="1:16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</row>
    <row r="734" spans="1:16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</row>
    <row r="735" spans="1:16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</row>
    <row r="736" spans="1:16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</row>
    <row r="737" spans="1:16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</row>
    <row r="738" spans="1:16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</row>
    <row r="739" spans="1:16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</row>
    <row r="740" spans="1:16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</row>
    <row r="741" spans="1:16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</row>
    <row r="742" spans="1:16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</row>
    <row r="743" spans="1:16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</row>
    <row r="744" spans="1:16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</row>
    <row r="745" spans="1:16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</row>
    <row r="746" spans="1:16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</row>
    <row r="747" spans="1:16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</row>
    <row r="748" spans="1:16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</row>
    <row r="749" spans="1:16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</row>
    <row r="750" spans="1:16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</row>
    <row r="751" spans="1:16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</row>
    <row r="752" spans="1:16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</row>
    <row r="753" spans="1:16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</row>
    <row r="754" spans="1:16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</row>
    <row r="755" spans="1:16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</row>
    <row r="756" spans="1:16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</row>
    <row r="757" spans="1:16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</row>
    <row r="758" spans="1:16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</row>
    <row r="759" spans="1:16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</row>
    <row r="760" spans="1:16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</row>
    <row r="761" spans="1:16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</row>
    <row r="762" spans="1:16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</row>
    <row r="763" spans="1:16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</row>
    <row r="764" spans="1:16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</row>
    <row r="765" spans="1:16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</row>
    <row r="766" spans="1:16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</row>
    <row r="767" spans="1:16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</row>
    <row r="768" spans="1:16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</row>
    <row r="769" spans="1:16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</row>
    <row r="770" spans="1:16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</row>
    <row r="771" spans="1:16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</row>
    <row r="772" spans="1:16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</row>
    <row r="773" spans="1:16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</row>
    <row r="774" spans="1:16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</row>
    <row r="775" spans="1:16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</row>
    <row r="776" spans="1:16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</row>
    <row r="777" spans="1:16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</row>
    <row r="778" spans="1:16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</row>
    <row r="779" spans="1:16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</row>
    <row r="780" spans="1:16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</row>
    <row r="781" spans="1:16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</row>
    <row r="782" spans="1:16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</row>
    <row r="783" spans="1:16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</row>
    <row r="784" spans="1:16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</row>
    <row r="785" spans="1:16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</row>
    <row r="786" spans="1:16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</row>
    <row r="787" spans="1:16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</row>
    <row r="788" spans="1:16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</row>
    <row r="789" spans="1:16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</row>
    <row r="790" spans="1:16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</row>
    <row r="791" spans="1:16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</row>
    <row r="792" spans="1:16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</row>
    <row r="793" spans="1:16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</row>
    <row r="794" spans="1:16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</row>
    <row r="795" spans="1:16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</row>
    <row r="796" spans="1:16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</row>
    <row r="797" spans="1:16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</row>
    <row r="798" spans="1:16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</row>
    <row r="799" spans="1:16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</row>
    <row r="800" spans="1:16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</row>
    <row r="801" spans="1:16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</row>
    <row r="802" spans="1:16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</row>
    <row r="803" spans="1:16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</row>
    <row r="804" spans="1:16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</row>
    <row r="805" spans="1:16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</row>
    <row r="806" spans="1:16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</row>
    <row r="807" spans="1:16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</row>
    <row r="808" spans="1:16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</row>
    <row r="809" spans="1:16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</row>
    <row r="810" spans="1:16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</row>
    <row r="811" spans="1:16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</row>
    <row r="812" spans="1:16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</row>
    <row r="813" spans="1:16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</row>
    <row r="814" spans="1:16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</row>
    <row r="815" spans="1:16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</row>
    <row r="816" spans="1:16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</row>
    <row r="817" spans="1:16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</row>
    <row r="818" spans="1:16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</row>
    <row r="819" spans="1:16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</row>
    <row r="820" spans="1:16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</row>
    <row r="821" spans="1:16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</row>
    <row r="822" spans="1:16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</row>
    <row r="823" spans="1:16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</row>
    <row r="824" spans="1:16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</row>
    <row r="825" spans="1:16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</row>
    <row r="826" spans="1:16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</row>
    <row r="827" spans="1:16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</row>
    <row r="828" spans="1:16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</row>
    <row r="829" spans="1:16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</row>
    <row r="830" spans="1:16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</row>
    <row r="831" spans="1:16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</row>
    <row r="832" spans="1:16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</row>
    <row r="833" spans="1:16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</row>
    <row r="834" spans="1:16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</row>
    <row r="835" spans="1:16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</row>
    <row r="836" spans="1:16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</row>
    <row r="837" spans="1:16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</row>
    <row r="838" spans="1:16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</row>
    <row r="839" spans="1:16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</row>
    <row r="840" spans="1:16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</row>
    <row r="841" spans="1:16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</row>
    <row r="842" spans="1:16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</row>
    <row r="843" spans="1:16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</row>
    <row r="844" spans="1:16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</row>
    <row r="845" spans="1:16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</row>
    <row r="846" spans="1:16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</row>
    <row r="847" spans="1:16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</row>
    <row r="848" spans="1:16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</row>
    <row r="849" spans="1:16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</row>
    <row r="850" spans="1:16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</row>
    <row r="851" spans="1:16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</row>
    <row r="852" spans="1:16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</row>
    <row r="853" spans="1:16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</row>
    <row r="854" spans="1:16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</row>
    <row r="855" spans="1:16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</row>
    <row r="856" spans="1:16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</row>
    <row r="857" spans="1:16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</row>
    <row r="858" spans="1:16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</row>
    <row r="859" spans="1:16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</row>
    <row r="860" spans="1:16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</row>
    <row r="861" spans="1:16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</row>
    <row r="862" spans="1:16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</row>
    <row r="863" spans="1:16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</row>
    <row r="864" spans="1:16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</row>
    <row r="865" spans="1:16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</row>
    <row r="866" spans="1:16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</row>
    <row r="867" spans="1:16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</row>
    <row r="868" spans="1:16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</row>
    <row r="869" spans="1:16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</row>
    <row r="870" spans="1:16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</row>
    <row r="871" spans="1:16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</row>
    <row r="872" spans="1:16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</row>
    <row r="873" spans="1:16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</row>
    <row r="874" spans="1:16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</row>
    <row r="875" spans="1:16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</row>
    <row r="876" spans="1:16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</row>
    <row r="877" spans="1:16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</row>
    <row r="878" spans="1:16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</row>
    <row r="879" spans="1:16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</row>
    <row r="880" spans="1:16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</row>
    <row r="881" spans="1:16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</row>
    <row r="882" spans="1:16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</row>
    <row r="883" spans="1:16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</row>
    <row r="884" spans="1:16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</row>
    <row r="885" spans="1:16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</row>
    <row r="886" spans="1:16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</row>
    <row r="887" spans="1:16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</row>
    <row r="888" spans="1:16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</row>
    <row r="889" spans="1:16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</row>
    <row r="890" spans="1:16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</row>
    <row r="891" spans="1:16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</row>
    <row r="892" spans="1:16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</row>
    <row r="893" spans="1:16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</row>
    <row r="894" spans="1:16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</row>
    <row r="895" spans="1:16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</row>
    <row r="896" spans="1:16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</row>
    <row r="897" spans="1:16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</row>
    <row r="898" spans="1:16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</row>
    <row r="899" spans="1:16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</row>
    <row r="900" spans="1:16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</row>
    <row r="901" spans="1:16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</row>
    <row r="902" spans="1:16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</row>
    <row r="903" spans="1:16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</row>
    <row r="904" spans="1:16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</row>
    <row r="905" spans="1:16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</row>
    <row r="906" spans="1:16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</row>
    <row r="907" spans="1:16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</row>
    <row r="908" spans="1:16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</row>
    <row r="909" spans="1:16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</row>
    <row r="910" spans="1:16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</row>
    <row r="911" spans="1:16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</row>
    <row r="912" spans="1:16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</row>
    <row r="913" spans="1:16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</row>
    <row r="914" spans="1:16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</row>
    <row r="915" spans="1:16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</row>
    <row r="916" spans="1:16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</row>
    <row r="917" spans="1:16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</row>
    <row r="918" spans="1:16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</row>
    <row r="919" spans="1:16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</row>
    <row r="920" spans="1:16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</row>
    <row r="921" spans="1:16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</row>
    <row r="922" spans="1:16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</row>
    <row r="923" spans="1:16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</row>
    <row r="924" spans="1:16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</row>
    <row r="925" spans="1:16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</row>
    <row r="926" spans="1:16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</row>
    <row r="927" spans="1:16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</row>
    <row r="928" spans="1:16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</row>
    <row r="929" spans="1:16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</row>
    <row r="930" spans="1:16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</row>
    <row r="931" spans="1:16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</row>
    <row r="932" spans="1:16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</row>
    <row r="933" spans="1:16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</row>
    <row r="934" spans="1:16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</row>
    <row r="935" spans="1:16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</row>
    <row r="936" spans="1:16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</row>
    <row r="937" spans="1:16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</row>
    <row r="938" spans="1:16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</row>
    <row r="939" spans="1:16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</row>
    <row r="940" spans="1:16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</row>
    <row r="941" spans="1:16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</row>
    <row r="942" spans="1:16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</row>
    <row r="943" spans="1:16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</row>
    <row r="944" spans="1:16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</row>
    <row r="945" spans="1:16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</row>
    <row r="946" spans="1:16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</row>
    <row r="947" spans="1:16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</row>
    <row r="948" spans="1:16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</row>
    <row r="949" spans="1:16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</row>
    <row r="950" spans="1:16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</row>
    <row r="951" spans="1:16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</row>
    <row r="952" spans="1:16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</row>
    <row r="953" spans="1:16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</row>
    <row r="954" spans="1:16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</row>
    <row r="955" spans="1:16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</row>
    <row r="956" spans="1:16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</row>
    <row r="957" spans="1:16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</row>
    <row r="958" spans="1:16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</row>
    <row r="959" spans="1:16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</row>
    <row r="960" spans="1:16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</row>
    <row r="961" spans="1:16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</row>
    <row r="962" spans="1:16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</row>
    <row r="963" spans="1:16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</row>
    <row r="964" spans="1:16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</row>
    <row r="965" spans="1:16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</row>
    <row r="966" spans="1:16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</row>
    <row r="967" spans="1:16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</row>
    <row r="968" spans="1:16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</row>
    <row r="969" spans="1:16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</row>
    <row r="970" spans="1:16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</row>
    <row r="971" spans="1:16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</row>
    <row r="972" spans="1:16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</row>
    <row r="973" spans="1:16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</row>
    <row r="974" spans="1:16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</row>
    <row r="975" spans="1:16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</row>
    <row r="976" spans="1:16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</row>
    <row r="977" spans="1:16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</row>
    <row r="978" spans="1:16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</row>
    <row r="979" spans="1:16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</row>
    <row r="980" spans="1:16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</row>
    <row r="981" spans="1:16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</row>
    <row r="982" spans="1:16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</row>
    <row r="983" spans="1:16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</row>
    <row r="984" spans="1:16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</row>
    <row r="985" spans="1:16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</row>
    <row r="986" spans="1:16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</row>
    <row r="987" spans="1:16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</row>
    <row r="988" spans="1:16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</row>
    <row r="989" spans="1:16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</row>
    <row r="990" spans="1:16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</row>
    <row r="991" spans="1:16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</row>
    <row r="992" spans="1:16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</row>
    <row r="993" spans="1:16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</row>
    <row r="994" spans="1:16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</row>
    <row r="995" spans="1:16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</row>
    <row r="996" spans="1:16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</row>
    <row r="997" spans="1:16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</row>
    <row r="998" spans="1:16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</row>
    <row r="999" spans="1:16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</row>
    <row r="1000" spans="1:16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</row>
    <row r="1001" spans="1:16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</row>
    <row r="1002" spans="1:16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</row>
    <row r="1003" spans="1:16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</row>
    <row r="1004" spans="1:16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</row>
    <row r="1005" spans="1:16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</row>
    <row r="1006" spans="1:16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</row>
    <row r="1007" spans="1:16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</row>
    <row r="1008" spans="1:16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</row>
    <row r="1009" spans="1:16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</row>
    <row r="1010" spans="1:16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</row>
    <row r="1011" spans="1:16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</row>
    <row r="1012" spans="1:16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</row>
    <row r="1013" spans="1:16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</row>
    <row r="1014" spans="1:16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</row>
    <row r="1015" spans="1:16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</row>
    <row r="1016" spans="1:16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</row>
    <row r="1017" spans="1:16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</row>
    <row r="1018" spans="1:16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</row>
    <row r="1019" spans="1:16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</row>
    <row r="1020" spans="1:16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</row>
    <row r="1021" spans="1:16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</row>
    <row r="1022" spans="1:16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</row>
    <row r="1023" spans="1:16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</row>
    <row r="1024" spans="1:16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</row>
    <row r="1025" spans="1:16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</row>
    <row r="1026" spans="1:16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</row>
    <row r="1027" spans="1:16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</row>
    <row r="1028" spans="1:16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</row>
    <row r="1029" spans="1:16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</row>
    <row r="1030" spans="1:16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</row>
    <row r="1031" spans="1:16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</row>
    <row r="1032" spans="1:16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</row>
    <row r="1033" spans="1:16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</row>
    <row r="1034" spans="1:16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</row>
    <row r="1035" spans="1:16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</row>
    <row r="1036" spans="1:16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</row>
    <row r="1037" spans="1:16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</row>
    <row r="1038" spans="1:16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</row>
    <row r="1039" spans="1:16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</row>
    <row r="1040" spans="1:16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</row>
    <row r="1041" spans="1:16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</row>
    <row r="1042" spans="1:16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</row>
    <row r="1043" spans="1:16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</row>
    <row r="1044" spans="1:16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</row>
    <row r="1045" spans="1:16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</row>
    <row r="1046" spans="1:16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</row>
    <row r="1047" spans="1:16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</row>
    <row r="1048" spans="1:16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</row>
    <row r="1049" spans="1:16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</row>
    <row r="1050" spans="1:16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</row>
    <row r="1051" spans="1:16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</row>
    <row r="1052" spans="1:16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</row>
    <row r="1053" spans="1:16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</row>
    <row r="1054" spans="1:16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</row>
    <row r="1055" spans="1:16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</row>
    <row r="1056" spans="1:16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</row>
    <row r="1057" spans="1:16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</row>
    <row r="1058" spans="1:16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</row>
    <row r="1059" spans="1:16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</row>
    <row r="1060" spans="1:16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</row>
    <row r="1061" spans="1:16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</row>
    <row r="1062" spans="1:16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</row>
    <row r="1063" spans="1:16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</row>
    <row r="1064" spans="1:16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</row>
    <row r="1065" spans="1:16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</row>
    <row r="1066" spans="1:16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</row>
    <row r="1067" spans="1:16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</row>
    <row r="1068" spans="1:16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</row>
    <row r="1069" spans="1:16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</row>
    <row r="1070" spans="1:16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</row>
    <row r="1071" spans="1:16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</row>
    <row r="1072" spans="1:16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</row>
    <row r="1073" spans="1:16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</row>
    <row r="1074" spans="1:16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</row>
    <row r="1075" spans="1:16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</row>
    <row r="1076" spans="1:16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</row>
    <row r="1077" spans="1:16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</row>
    <row r="1078" spans="1:16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</row>
    <row r="1079" spans="1:16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</row>
    <row r="1080" spans="1:16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</row>
    <row r="1081" spans="1:16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</row>
    <row r="1082" spans="1:16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</row>
    <row r="1083" spans="1:16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</row>
    <row r="1084" spans="1:16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</row>
    <row r="1085" spans="1:16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</row>
    <row r="1086" spans="1:16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</row>
    <row r="1087" spans="1:16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</row>
    <row r="1088" spans="1:16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</row>
    <row r="1089" spans="1:16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</row>
    <row r="1090" spans="1:16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</row>
    <row r="1091" spans="1:16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</row>
    <row r="1092" spans="1:16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</row>
    <row r="1093" spans="1:16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</row>
    <row r="1094" spans="1:16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</row>
    <row r="1095" spans="1:16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</row>
    <row r="1096" spans="1:16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</row>
    <row r="1097" spans="1:16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</row>
    <row r="1098" spans="1:16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</row>
    <row r="1099" spans="1:16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</row>
    <row r="1100" spans="1:16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</row>
    <row r="1101" spans="1:16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</row>
    <row r="1102" spans="1:16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</row>
    <row r="1103" spans="1:16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</row>
    <row r="1104" spans="1:16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</row>
    <row r="1105" spans="1:16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</row>
    <row r="1106" spans="1:16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</row>
    <row r="1107" spans="1:16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</row>
    <row r="1108" spans="1:16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</row>
    <row r="1109" spans="1:16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</row>
    <row r="1110" spans="1:16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</row>
    <row r="1111" spans="1:16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</row>
    <row r="1112" spans="1:16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</row>
    <row r="1113" spans="1:16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</row>
    <row r="1114" spans="1:16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</row>
    <row r="1115" spans="1:16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</row>
    <row r="1116" spans="1:16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</row>
    <row r="1117" spans="1:16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</row>
    <row r="1118" spans="1:16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</row>
    <row r="1119" spans="1:16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</row>
    <row r="1120" spans="1:16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</row>
    <row r="1121" spans="1:16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</row>
    <row r="1122" spans="1:16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</row>
    <row r="1123" spans="1:16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</row>
    <row r="1124" spans="1:16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</row>
    <row r="1125" spans="1:16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</row>
    <row r="1126" spans="1:16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</row>
    <row r="1127" spans="1:16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</row>
    <row r="1128" spans="1:16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</row>
    <row r="1129" spans="1:16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</row>
    <row r="1130" spans="1:16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</row>
    <row r="1131" spans="1:16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</row>
    <row r="1132" spans="1:16" x14ac:dyDescent="0.2"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</row>
    <row r="1133" spans="1:16" x14ac:dyDescent="0.2"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</row>
    <row r="1134" spans="1:16" x14ac:dyDescent="0.2"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</row>
    <row r="1135" spans="1:16" x14ac:dyDescent="0.2"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</row>
    <row r="1136" spans="1:16" x14ac:dyDescent="0.2"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</row>
    <row r="1137" spans="2:16" x14ac:dyDescent="0.2"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</row>
    <row r="1138" spans="2:16" x14ac:dyDescent="0.2"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</row>
    <row r="1139" spans="2:16" x14ac:dyDescent="0.2"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</row>
    <row r="1140" spans="2:16" x14ac:dyDescent="0.2"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</row>
    <row r="1141" spans="2:16" x14ac:dyDescent="0.2"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</row>
    <row r="1142" spans="2:16" x14ac:dyDescent="0.2"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</row>
    <row r="1143" spans="2:16" x14ac:dyDescent="0.2"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</row>
    <row r="1144" spans="2:16" x14ac:dyDescent="0.2"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</row>
    <row r="1145" spans="2:16" x14ac:dyDescent="0.2"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</row>
    <row r="1146" spans="2:16" x14ac:dyDescent="0.2"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</row>
    <row r="1147" spans="2:16" x14ac:dyDescent="0.2"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</row>
    <row r="1148" spans="2:16" x14ac:dyDescent="0.2"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</row>
    <row r="1149" spans="2:16" x14ac:dyDescent="0.2"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</row>
    <row r="1150" spans="2:16" x14ac:dyDescent="0.2"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</row>
    <row r="1151" spans="2:16" x14ac:dyDescent="0.2"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</row>
    <row r="1152" spans="2:16" x14ac:dyDescent="0.2"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</row>
    <row r="1153" spans="2:16" x14ac:dyDescent="0.2"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</row>
    <row r="1154" spans="2:16" x14ac:dyDescent="0.2"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</row>
    <row r="1155" spans="2:16" x14ac:dyDescent="0.2"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</row>
    <row r="1156" spans="2:16" x14ac:dyDescent="0.2"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</row>
    <row r="1157" spans="2:16" x14ac:dyDescent="0.2"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</row>
    <row r="1158" spans="2:16" x14ac:dyDescent="0.2"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</row>
    <row r="1159" spans="2:16" x14ac:dyDescent="0.2"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</row>
    <row r="1160" spans="2:16" x14ac:dyDescent="0.2"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</row>
    <row r="1161" spans="2:16" x14ac:dyDescent="0.2"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</row>
    <row r="1162" spans="2:16" x14ac:dyDescent="0.2"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</row>
    <row r="1163" spans="2:16" x14ac:dyDescent="0.2"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</row>
    <row r="1164" spans="2:16" x14ac:dyDescent="0.2"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</row>
    <row r="1165" spans="2:16" x14ac:dyDescent="0.2"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</row>
    <row r="1166" spans="2:16" x14ac:dyDescent="0.2"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</row>
    <row r="1167" spans="2:16" x14ac:dyDescent="0.2"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</row>
    <row r="1168" spans="2:16" x14ac:dyDescent="0.2"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</row>
    <row r="1169" spans="2:16" x14ac:dyDescent="0.2"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</row>
    <row r="1170" spans="2:16" x14ac:dyDescent="0.2"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</row>
    <row r="1171" spans="2:16" x14ac:dyDescent="0.2"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</row>
    <row r="1172" spans="2:16" x14ac:dyDescent="0.2"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</row>
    <row r="1173" spans="2:16" x14ac:dyDescent="0.2"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</row>
    <row r="1174" spans="2:16" x14ac:dyDescent="0.2"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</row>
    <row r="1175" spans="2:16" x14ac:dyDescent="0.2"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</row>
    <row r="1176" spans="2:16" x14ac:dyDescent="0.2"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</row>
    <row r="1177" spans="2:16" x14ac:dyDescent="0.2"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</row>
    <row r="1178" spans="2:16" x14ac:dyDescent="0.2"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</row>
    <row r="1179" spans="2:16" x14ac:dyDescent="0.2"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</row>
    <row r="1180" spans="2:16" x14ac:dyDescent="0.2"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</row>
    <row r="1181" spans="2:16" x14ac:dyDescent="0.2"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</row>
    <row r="1182" spans="2:16" x14ac:dyDescent="0.2"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</row>
    <row r="1183" spans="2:16" x14ac:dyDescent="0.2"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</row>
    <row r="1184" spans="2:16" x14ac:dyDescent="0.2"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</row>
    <row r="1185" spans="2:16" x14ac:dyDescent="0.2"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</row>
    <row r="1186" spans="2:16" x14ac:dyDescent="0.2"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</row>
    <row r="1187" spans="2:16" x14ac:dyDescent="0.2"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</row>
    <row r="1188" spans="2:16" x14ac:dyDescent="0.2"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</row>
    <row r="1189" spans="2:16" x14ac:dyDescent="0.2"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</row>
    <row r="1190" spans="2:16" x14ac:dyDescent="0.2"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</row>
    <row r="1191" spans="2:16" x14ac:dyDescent="0.2"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</row>
    <row r="1192" spans="2:16" x14ac:dyDescent="0.2"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</row>
    <row r="1193" spans="2:16" x14ac:dyDescent="0.2"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</row>
    <row r="1194" spans="2:16" x14ac:dyDescent="0.2"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</row>
    <row r="1195" spans="2:16" x14ac:dyDescent="0.2"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</row>
    <row r="1196" spans="2:16" x14ac:dyDescent="0.2"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</row>
    <row r="1197" spans="2:16" x14ac:dyDescent="0.2"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</row>
    <row r="1198" spans="2:16" x14ac:dyDescent="0.2"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</row>
    <row r="1199" spans="2:16" x14ac:dyDescent="0.2"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</row>
    <row r="1200" spans="2:16" x14ac:dyDescent="0.2"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</row>
    <row r="1201" spans="2:16" x14ac:dyDescent="0.2"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</row>
    <row r="1202" spans="2:16" x14ac:dyDescent="0.2"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</row>
    <row r="1203" spans="2:16" x14ac:dyDescent="0.2"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</row>
    <row r="1204" spans="2:16" x14ac:dyDescent="0.2"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</row>
    <row r="1205" spans="2:16" x14ac:dyDescent="0.2"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</row>
    <row r="1206" spans="2:16" x14ac:dyDescent="0.2"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</row>
    <row r="1207" spans="2:16" x14ac:dyDescent="0.2"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</row>
    <row r="1208" spans="2:16" x14ac:dyDescent="0.2"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</row>
    <row r="1209" spans="2:16" x14ac:dyDescent="0.2"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</row>
    <row r="1210" spans="2:16" x14ac:dyDescent="0.2"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</row>
    <row r="1211" spans="2:16" x14ac:dyDescent="0.2"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</row>
    <row r="1212" spans="2:16" x14ac:dyDescent="0.2"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</row>
    <row r="1213" spans="2:16" x14ac:dyDescent="0.2"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</row>
    <row r="1214" spans="2:16" x14ac:dyDescent="0.2"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</row>
    <row r="1215" spans="2:16" x14ac:dyDescent="0.2"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</row>
    <row r="1216" spans="2:16" x14ac:dyDescent="0.2"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</row>
    <row r="1217" spans="2:16" x14ac:dyDescent="0.2"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</row>
    <row r="1218" spans="2:16" x14ac:dyDescent="0.2"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</row>
    <row r="1219" spans="2:16" x14ac:dyDescent="0.2"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</row>
    <row r="1220" spans="2:16" x14ac:dyDescent="0.2"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</row>
    <row r="1221" spans="2:16" x14ac:dyDescent="0.2"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</row>
    <row r="1222" spans="2:16" x14ac:dyDescent="0.2"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</row>
    <row r="1223" spans="2:16" x14ac:dyDescent="0.2"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</row>
    <row r="1224" spans="2:16" x14ac:dyDescent="0.2"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</row>
    <row r="1225" spans="2:16" x14ac:dyDescent="0.2"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</row>
    <row r="1226" spans="2:16" x14ac:dyDescent="0.2"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</row>
    <row r="1227" spans="2:16" x14ac:dyDescent="0.2"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</row>
    <row r="1228" spans="2:16" x14ac:dyDescent="0.2"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</row>
    <row r="1229" spans="2:16" x14ac:dyDescent="0.2"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</row>
    <row r="1230" spans="2:16" x14ac:dyDescent="0.2"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</row>
    <row r="1231" spans="2:16" x14ac:dyDescent="0.2"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</row>
    <row r="1232" spans="2:16" x14ac:dyDescent="0.2"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</row>
    <row r="1233" spans="2:16" x14ac:dyDescent="0.2"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</row>
    <row r="1234" spans="2:16" x14ac:dyDescent="0.2"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</row>
    <row r="1235" spans="2:16" x14ac:dyDescent="0.2"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</row>
    <row r="1236" spans="2:16" x14ac:dyDescent="0.2"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</row>
    <row r="1237" spans="2:16" x14ac:dyDescent="0.2"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</row>
    <row r="1238" spans="2:16" x14ac:dyDescent="0.2"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</row>
    <row r="1239" spans="2:16" x14ac:dyDescent="0.2"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</row>
    <row r="1240" spans="2:16" x14ac:dyDescent="0.2"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</row>
    <row r="1241" spans="2:16" x14ac:dyDescent="0.2"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</row>
    <row r="1242" spans="2:16" x14ac:dyDescent="0.2"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</row>
    <row r="1243" spans="2:16" x14ac:dyDescent="0.2"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</row>
    <row r="1244" spans="2:16" x14ac:dyDescent="0.2"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</row>
    <row r="1245" spans="2:16" x14ac:dyDescent="0.2"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</row>
    <row r="1246" spans="2:16" x14ac:dyDescent="0.2"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</row>
    <row r="1247" spans="2:16" x14ac:dyDescent="0.2"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</row>
    <row r="1248" spans="2:16" x14ac:dyDescent="0.2"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</row>
    <row r="1249" spans="2:16" x14ac:dyDescent="0.2"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</row>
    <row r="1250" spans="2:16" x14ac:dyDescent="0.2"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</row>
    <row r="1251" spans="2:16" x14ac:dyDescent="0.2"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</row>
    <row r="1252" spans="2:16" x14ac:dyDescent="0.2"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</row>
    <row r="1253" spans="2:16" x14ac:dyDescent="0.2"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</row>
    <row r="1254" spans="2:16" x14ac:dyDescent="0.2"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</row>
    <row r="1255" spans="2:16" x14ac:dyDescent="0.2"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</row>
    <row r="1256" spans="2:16" x14ac:dyDescent="0.2"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</row>
    <row r="1257" spans="2:16" x14ac:dyDescent="0.2"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</row>
    <row r="1258" spans="2:16" x14ac:dyDescent="0.2"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</row>
    <row r="1259" spans="2:16" x14ac:dyDescent="0.2"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</row>
    <row r="1260" spans="2:16" x14ac:dyDescent="0.2"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</row>
    <row r="1261" spans="2:16" x14ac:dyDescent="0.2"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</row>
    <row r="1262" spans="2:16" x14ac:dyDescent="0.2"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</row>
    <row r="1263" spans="2:16" x14ac:dyDescent="0.2"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</row>
    <row r="1264" spans="2:16" x14ac:dyDescent="0.2"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</row>
    <row r="1265" spans="2:16" x14ac:dyDescent="0.2"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</row>
    <row r="1266" spans="2:16" x14ac:dyDescent="0.2"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</row>
    <row r="1267" spans="2:16" x14ac:dyDescent="0.2"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</row>
    <row r="1268" spans="2:16" x14ac:dyDescent="0.2"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</row>
    <row r="1269" spans="2:16" x14ac:dyDescent="0.2"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</row>
    <row r="1270" spans="2:16" x14ac:dyDescent="0.2"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</row>
    <row r="1271" spans="2:16" x14ac:dyDescent="0.2"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</row>
    <row r="1272" spans="2:16" x14ac:dyDescent="0.2"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</row>
    <row r="1273" spans="2:16" x14ac:dyDescent="0.2"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</row>
    <row r="1274" spans="2:16" x14ac:dyDescent="0.2"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</row>
    <row r="1275" spans="2:16" x14ac:dyDescent="0.2"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</row>
    <row r="1276" spans="2:16" x14ac:dyDescent="0.2"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</row>
    <row r="1277" spans="2:16" x14ac:dyDescent="0.2"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</row>
    <row r="1278" spans="2:16" x14ac:dyDescent="0.2"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</row>
    <row r="1279" spans="2:16" x14ac:dyDescent="0.2"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</row>
    <row r="1280" spans="2:16" x14ac:dyDescent="0.2"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</row>
    <row r="1281" spans="2:16" x14ac:dyDescent="0.2"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</row>
    <row r="1282" spans="2:16" x14ac:dyDescent="0.2"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</row>
    <row r="1283" spans="2:16" x14ac:dyDescent="0.2"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</row>
    <row r="1284" spans="2:16" x14ac:dyDescent="0.2"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</row>
    <row r="1285" spans="2:16" x14ac:dyDescent="0.2"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</row>
    <row r="1286" spans="2:16" x14ac:dyDescent="0.2"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</row>
    <row r="1287" spans="2:16" x14ac:dyDescent="0.2"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</row>
    <row r="1288" spans="2:16" x14ac:dyDescent="0.2"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</row>
    <row r="1289" spans="2:16" x14ac:dyDescent="0.2"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</row>
    <row r="1290" spans="2:16" x14ac:dyDescent="0.2"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</row>
    <row r="1291" spans="2:16" x14ac:dyDescent="0.2"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</row>
    <row r="1292" spans="2:16" x14ac:dyDescent="0.2"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</row>
    <row r="1293" spans="2:16" x14ac:dyDescent="0.2"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</row>
    <row r="1294" spans="2:16" x14ac:dyDescent="0.2"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</row>
    <row r="1295" spans="2:16" x14ac:dyDescent="0.2"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</row>
    <row r="1296" spans="2:16" x14ac:dyDescent="0.2"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</row>
    <row r="1297" spans="2:16" x14ac:dyDescent="0.2"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</row>
    <row r="1298" spans="2:16" x14ac:dyDescent="0.2"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</row>
    <row r="1299" spans="2:16" x14ac:dyDescent="0.2"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</row>
    <row r="1300" spans="2:16" x14ac:dyDescent="0.2"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</row>
    <row r="1301" spans="2:16" x14ac:dyDescent="0.2"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</row>
    <row r="1302" spans="2:16" x14ac:dyDescent="0.2"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</row>
    <row r="1303" spans="2:16" x14ac:dyDescent="0.2"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</row>
    <row r="1304" spans="2:16" x14ac:dyDescent="0.2"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</row>
    <row r="1305" spans="2:16" x14ac:dyDescent="0.2"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</row>
    <row r="1306" spans="2:16" x14ac:dyDescent="0.2"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</row>
    <row r="1307" spans="2:16" x14ac:dyDescent="0.2"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</row>
    <row r="1308" spans="2:16" x14ac:dyDescent="0.2"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</row>
    <row r="1309" spans="2:16" x14ac:dyDescent="0.2"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</row>
    <row r="1310" spans="2:16" x14ac:dyDescent="0.2"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</row>
    <row r="1311" spans="2:16" x14ac:dyDescent="0.2"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</row>
    <row r="1312" spans="2:16" x14ac:dyDescent="0.2"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</row>
    <row r="1313" spans="2:16" x14ac:dyDescent="0.2"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</row>
    <row r="1314" spans="2:16" x14ac:dyDescent="0.2"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</row>
    <row r="1315" spans="2:16" x14ac:dyDescent="0.2"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</row>
    <row r="1316" spans="2:16" x14ac:dyDescent="0.2"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</row>
    <row r="1317" spans="2:16" x14ac:dyDescent="0.2"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</row>
    <row r="1318" spans="2:16" x14ac:dyDescent="0.2"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</row>
    <row r="1319" spans="2:16" x14ac:dyDescent="0.2"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</row>
    <row r="1320" spans="2:16" x14ac:dyDescent="0.2"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</row>
    <row r="1321" spans="2:16" x14ac:dyDescent="0.2"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</row>
    <row r="1322" spans="2:16" x14ac:dyDescent="0.2"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</row>
    <row r="1323" spans="2:16" x14ac:dyDescent="0.2"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</row>
    <row r="1324" spans="2:16" x14ac:dyDescent="0.2"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</row>
    <row r="1325" spans="2:16" x14ac:dyDescent="0.2"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</row>
    <row r="1326" spans="2:16" x14ac:dyDescent="0.2"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</row>
    <row r="1327" spans="2:16" x14ac:dyDescent="0.2"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</row>
    <row r="1328" spans="2:16" x14ac:dyDescent="0.2"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</row>
    <row r="1329" spans="2:16" x14ac:dyDescent="0.2"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</row>
    <row r="1330" spans="2:16" x14ac:dyDescent="0.2"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</row>
    <row r="1331" spans="2:16" x14ac:dyDescent="0.2"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</row>
    <row r="1332" spans="2:16" x14ac:dyDescent="0.2"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</row>
    <row r="1333" spans="2:16" x14ac:dyDescent="0.2"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</row>
    <row r="1334" spans="2:16" x14ac:dyDescent="0.2"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</row>
    <row r="1335" spans="2:16" x14ac:dyDescent="0.2"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</row>
    <row r="1336" spans="2:16" x14ac:dyDescent="0.2"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</row>
    <row r="1337" spans="2:16" x14ac:dyDescent="0.2"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</row>
    <row r="1338" spans="2:16" x14ac:dyDescent="0.2"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</row>
    <row r="1339" spans="2:16" x14ac:dyDescent="0.2"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</row>
    <row r="1340" spans="2:16" x14ac:dyDescent="0.2"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</row>
    <row r="1341" spans="2:16" x14ac:dyDescent="0.2"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</row>
    <row r="1342" spans="2:16" x14ac:dyDescent="0.2"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</row>
    <row r="1343" spans="2:16" x14ac:dyDescent="0.2"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</row>
    <row r="1344" spans="2:16" x14ac:dyDescent="0.2"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</row>
    <row r="1345" spans="2:16" x14ac:dyDescent="0.2"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</row>
    <row r="1346" spans="2:16" x14ac:dyDescent="0.2"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</row>
    <row r="1347" spans="2:16" x14ac:dyDescent="0.2"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</row>
    <row r="1348" spans="2:16" x14ac:dyDescent="0.2"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</row>
    <row r="1349" spans="2:16" x14ac:dyDescent="0.2"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</row>
    <row r="1350" spans="2:16" x14ac:dyDescent="0.2"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</row>
    <row r="1351" spans="2:16" x14ac:dyDescent="0.2"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</row>
    <row r="1352" spans="2:16" x14ac:dyDescent="0.2"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</row>
    <row r="1353" spans="2:16" x14ac:dyDescent="0.2"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</row>
    <row r="1354" spans="2:16" x14ac:dyDescent="0.2"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</row>
    <row r="1355" spans="2:16" x14ac:dyDescent="0.2"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</row>
    <row r="1356" spans="2:16" x14ac:dyDescent="0.2"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</row>
    <row r="1357" spans="2:16" x14ac:dyDescent="0.2"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</row>
    <row r="1358" spans="2:16" x14ac:dyDescent="0.2"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</row>
    <row r="1359" spans="2:16" x14ac:dyDescent="0.2"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</row>
    <row r="1360" spans="2:16" x14ac:dyDescent="0.2"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</row>
    <row r="1361" spans="2:16" x14ac:dyDescent="0.2"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</row>
    <row r="1362" spans="2:16" x14ac:dyDescent="0.2"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</row>
    <row r="1363" spans="2:16" x14ac:dyDescent="0.2"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</row>
    <row r="1364" spans="2:16" x14ac:dyDescent="0.2"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</row>
    <row r="1365" spans="2:16" x14ac:dyDescent="0.2"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</row>
    <row r="1366" spans="2:16" x14ac:dyDescent="0.2"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</row>
    <row r="1367" spans="2:16" x14ac:dyDescent="0.2"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</row>
    <row r="1368" spans="2:16" x14ac:dyDescent="0.2"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</row>
    <row r="1369" spans="2:16" x14ac:dyDescent="0.2"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</row>
    <row r="1370" spans="2:16" x14ac:dyDescent="0.2"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</row>
    <row r="1371" spans="2:16" x14ac:dyDescent="0.2"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</row>
    <row r="1372" spans="2:16" x14ac:dyDescent="0.2"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</row>
    <row r="1373" spans="2:16" x14ac:dyDescent="0.2"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</row>
    <row r="1374" spans="2:16" x14ac:dyDescent="0.2"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</row>
    <row r="1375" spans="2:16" x14ac:dyDescent="0.2"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</row>
    <row r="1376" spans="2:16" x14ac:dyDescent="0.2"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</row>
    <row r="1377" spans="2:16" x14ac:dyDescent="0.2"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</row>
    <row r="1378" spans="2:16" x14ac:dyDescent="0.2"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</row>
    <row r="1379" spans="2:16" x14ac:dyDescent="0.2"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</row>
    <row r="1380" spans="2:16" x14ac:dyDescent="0.2"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</row>
    <row r="1381" spans="2:16" x14ac:dyDescent="0.2"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</row>
    <row r="1382" spans="2:16" x14ac:dyDescent="0.2"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</row>
    <row r="1383" spans="2:16" x14ac:dyDescent="0.2"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</row>
    <row r="1384" spans="2:16" x14ac:dyDescent="0.2"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</row>
    <row r="1385" spans="2:16" x14ac:dyDescent="0.2"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</row>
    <row r="1386" spans="2:16" x14ac:dyDescent="0.2"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</row>
    <row r="1387" spans="2:16" x14ac:dyDescent="0.2"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</row>
    <row r="1388" spans="2:16" x14ac:dyDescent="0.2"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</row>
    <row r="1389" spans="2:16" x14ac:dyDescent="0.2"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</row>
    <row r="1390" spans="2:16" x14ac:dyDescent="0.2"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</row>
    <row r="1391" spans="2:16" x14ac:dyDescent="0.2"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</row>
    <row r="1392" spans="2:16" x14ac:dyDescent="0.2"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</row>
    <row r="1393" spans="2:16" x14ac:dyDescent="0.2"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</row>
    <row r="1394" spans="2:16" x14ac:dyDescent="0.2"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</row>
    <row r="1395" spans="2:16" x14ac:dyDescent="0.2"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</row>
    <row r="1396" spans="2:16" x14ac:dyDescent="0.2"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</row>
    <row r="1397" spans="2:16" x14ac:dyDescent="0.2"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</row>
    <row r="1398" spans="2:16" x14ac:dyDescent="0.2"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</row>
    <row r="1399" spans="2:16" x14ac:dyDescent="0.2"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</row>
    <row r="1400" spans="2:16" x14ac:dyDescent="0.2"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</row>
    <row r="1401" spans="2:16" x14ac:dyDescent="0.2"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</row>
    <row r="1402" spans="2:16" x14ac:dyDescent="0.2"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</row>
    <row r="1403" spans="2:16" x14ac:dyDescent="0.2"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</row>
    <row r="1404" spans="2:16" x14ac:dyDescent="0.2"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</row>
    <row r="1405" spans="2:16" x14ac:dyDescent="0.2"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</row>
    <row r="1406" spans="2:16" x14ac:dyDescent="0.2"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</row>
    <row r="1407" spans="2:16" x14ac:dyDescent="0.2"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</row>
    <row r="1408" spans="2:16" x14ac:dyDescent="0.2"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</row>
    <row r="1409" spans="2:16" x14ac:dyDescent="0.2"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</row>
    <row r="1410" spans="2:16" x14ac:dyDescent="0.2"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</row>
    <row r="1411" spans="2:16" x14ac:dyDescent="0.2"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</row>
    <row r="1412" spans="2:16" x14ac:dyDescent="0.2"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</row>
    <row r="1413" spans="2:16" x14ac:dyDescent="0.2"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</row>
    <row r="1414" spans="2:16" x14ac:dyDescent="0.2"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</row>
    <row r="1415" spans="2:16" x14ac:dyDescent="0.2"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</row>
    <row r="1416" spans="2:16" x14ac:dyDescent="0.2"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</row>
    <row r="1417" spans="2:16" x14ac:dyDescent="0.2"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</row>
    <row r="1418" spans="2:16" x14ac:dyDescent="0.2"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</row>
    <row r="1419" spans="2:16" x14ac:dyDescent="0.2"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</row>
    <row r="1420" spans="2:16" x14ac:dyDescent="0.2"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</row>
    <row r="1421" spans="2:16" x14ac:dyDescent="0.2"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</row>
    <row r="1422" spans="2:16" x14ac:dyDescent="0.2"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</row>
    <row r="1423" spans="2:16" x14ac:dyDescent="0.2"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</row>
    <row r="1424" spans="2:16" x14ac:dyDescent="0.2"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</row>
    <row r="1425" spans="2:16" x14ac:dyDescent="0.2"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</row>
    <row r="1426" spans="2:16" x14ac:dyDescent="0.2"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</row>
    <row r="1427" spans="2:16" x14ac:dyDescent="0.2"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</row>
    <row r="1428" spans="2:16" x14ac:dyDescent="0.2"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</row>
    <row r="1429" spans="2:16" x14ac:dyDescent="0.2"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</row>
    <row r="1430" spans="2:16" x14ac:dyDescent="0.2"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</row>
    <row r="1431" spans="2:16" x14ac:dyDescent="0.2"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</row>
    <row r="1432" spans="2:16" x14ac:dyDescent="0.2"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</row>
    <row r="1433" spans="2:16" x14ac:dyDescent="0.2"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</row>
    <row r="1434" spans="2:16" x14ac:dyDescent="0.2"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</row>
    <row r="1435" spans="2:16" x14ac:dyDescent="0.2"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</row>
    <row r="1436" spans="2:16" x14ac:dyDescent="0.2"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</row>
    <row r="1437" spans="2:16" x14ac:dyDescent="0.2"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</row>
    <row r="1438" spans="2:16" x14ac:dyDescent="0.2"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</row>
    <row r="1439" spans="2:16" x14ac:dyDescent="0.2"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</row>
    <row r="1440" spans="2:16" x14ac:dyDescent="0.2"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</row>
    <row r="1441" spans="2:16" x14ac:dyDescent="0.2"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</row>
    <row r="1442" spans="2:16" x14ac:dyDescent="0.2"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</row>
    <row r="1443" spans="2:16" x14ac:dyDescent="0.2"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</row>
    <row r="1444" spans="2:16" x14ac:dyDescent="0.2"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</row>
    <row r="1445" spans="2:16" x14ac:dyDescent="0.2"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</row>
    <row r="1446" spans="2:16" x14ac:dyDescent="0.2"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</row>
    <row r="1447" spans="2:16" x14ac:dyDescent="0.2"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</row>
    <row r="1448" spans="2:16" x14ac:dyDescent="0.2"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</row>
    <row r="1449" spans="2:16" x14ac:dyDescent="0.2"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</row>
    <row r="1450" spans="2:16" x14ac:dyDescent="0.2"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</row>
    <row r="1451" spans="2:16" x14ac:dyDescent="0.2"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</row>
    <row r="1452" spans="2:16" x14ac:dyDescent="0.2"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</row>
    <row r="1453" spans="2:16" x14ac:dyDescent="0.2"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</row>
    <row r="1454" spans="2:16" x14ac:dyDescent="0.2"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</row>
    <row r="1455" spans="2:16" x14ac:dyDescent="0.2"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</row>
    <row r="1456" spans="2:16" x14ac:dyDescent="0.2"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</row>
    <row r="1457" spans="2:16" x14ac:dyDescent="0.2"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</row>
    <row r="1458" spans="2:16" x14ac:dyDescent="0.2"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</row>
    <row r="1459" spans="2:16" x14ac:dyDescent="0.2"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</row>
    <row r="1460" spans="2:16" x14ac:dyDescent="0.2"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</row>
    <row r="1461" spans="2:16" x14ac:dyDescent="0.2"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</row>
    <row r="1462" spans="2:16" x14ac:dyDescent="0.2"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</row>
    <row r="1463" spans="2:16" x14ac:dyDescent="0.2"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</row>
    <row r="1464" spans="2:16" x14ac:dyDescent="0.2"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</row>
    <row r="1465" spans="2:16" x14ac:dyDescent="0.2"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</row>
    <row r="1466" spans="2:16" x14ac:dyDescent="0.2"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</row>
    <row r="1467" spans="2:16" x14ac:dyDescent="0.2"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</row>
    <row r="1468" spans="2:16" x14ac:dyDescent="0.2"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</row>
    <row r="1469" spans="2:16" x14ac:dyDescent="0.2"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</row>
    <row r="1470" spans="2:16" x14ac:dyDescent="0.2"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</row>
    <row r="1471" spans="2:16" x14ac:dyDescent="0.2"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</row>
    <row r="1472" spans="2:16" x14ac:dyDescent="0.2"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</row>
    <row r="1473" spans="2:16" x14ac:dyDescent="0.2"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</row>
    <row r="1474" spans="2:16" x14ac:dyDescent="0.2"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</row>
    <row r="1475" spans="2:16" x14ac:dyDescent="0.2"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</row>
    <row r="1476" spans="2:16" x14ac:dyDescent="0.2"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</row>
    <row r="1477" spans="2:16" x14ac:dyDescent="0.2"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</row>
    <row r="1478" spans="2:16" x14ac:dyDescent="0.2"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</row>
    <row r="1479" spans="2:16" x14ac:dyDescent="0.2"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</row>
    <row r="1480" spans="2:16" x14ac:dyDescent="0.2"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</row>
    <row r="1481" spans="2:16" x14ac:dyDescent="0.2"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</row>
    <row r="1482" spans="2:16" x14ac:dyDescent="0.2"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</row>
    <row r="1483" spans="2:16" x14ac:dyDescent="0.2"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</row>
    <row r="1484" spans="2:16" x14ac:dyDescent="0.2"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</row>
    <row r="1485" spans="2:16" x14ac:dyDescent="0.2"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</row>
    <row r="1486" spans="2:16" x14ac:dyDescent="0.2"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</row>
    <row r="1487" spans="2:16" x14ac:dyDescent="0.2"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</row>
    <row r="1488" spans="2:16" x14ac:dyDescent="0.2"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</row>
    <row r="1489" spans="2:16" x14ac:dyDescent="0.2"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</row>
    <row r="1490" spans="2:16" x14ac:dyDescent="0.2"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</row>
    <row r="1491" spans="2:16" x14ac:dyDescent="0.2"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</row>
    <row r="1492" spans="2:16" x14ac:dyDescent="0.2"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</row>
    <row r="1493" spans="2:16" x14ac:dyDescent="0.2"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</row>
    <row r="1494" spans="2:16" x14ac:dyDescent="0.2"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</row>
    <row r="1495" spans="2:16" x14ac:dyDescent="0.2"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</row>
    <row r="1496" spans="2:16" x14ac:dyDescent="0.2"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</row>
    <row r="1497" spans="2:16" x14ac:dyDescent="0.2"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</row>
    <row r="1498" spans="2:16" x14ac:dyDescent="0.2"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</row>
    <row r="1499" spans="2:16" x14ac:dyDescent="0.2"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</row>
    <row r="1500" spans="2:16" x14ac:dyDescent="0.2"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</row>
    <row r="1501" spans="2:16" x14ac:dyDescent="0.2"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</row>
    <row r="1502" spans="2:16" x14ac:dyDescent="0.2"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</row>
    <row r="1503" spans="2:16" x14ac:dyDescent="0.2"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</row>
    <row r="1504" spans="2:16" x14ac:dyDescent="0.2"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</row>
    <row r="1505" spans="2:16" x14ac:dyDescent="0.2"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</row>
    <row r="1506" spans="2:16" x14ac:dyDescent="0.2"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</row>
    <row r="1507" spans="2:16" x14ac:dyDescent="0.2"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</row>
    <row r="1508" spans="2:16" x14ac:dyDescent="0.2"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</row>
    <row r="1509" spans="2:16" x14ac:dyDescent="0.2"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</row>
    <row r="1510" spans="2:16" x14ac:dyDescent="0.2"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</row>
    <row r="1511" spans="2:16" x14ac:dyDescent="0.2"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</row>
    <row r="1512" spans="2:16" x14ac:dyDescent="0.2"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</row>
    <row r="1513" spans="2:16" x14ac:dyDescent="0.2"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</row>
    <row r="1514" spans="2:16" x14ac:dyDescent="0.2"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</row>
    <row r="1515" spans="2:16" x14ac:dyDescent="0.2"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</row>
    <row r="1516" spans="2:16" x14ac:dyDescent="0.2"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</row>
    <row r="1517" spans="2:16" x14ac:dyDescent="0.2"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</row>
    <row r="1518" spans="2:16" x14ac:dyDescent="0.2"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</row>
    <row r="1519" spans="2:16" x14ac:dyDescent="0.2"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</row>
    <row r="1520" spans="2:16" x14ac:dyDescent="0.2"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</row>
    <row r="1521" spans="2:16" x14ac:dyDescent="0.2"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</row>
    <row r="1522" spans="2:16" x14ac:dyDescent="0.2"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</row>
    <row r="1523" spans="2:16" x14ac:dyDescent="0.2"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</row>
    <row r="1524" spans="2:16" x14ac:dyDescent="0.2"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</row>
    <row r="1525" spans="2:16" x14ac:dyDescent="0.2"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</row>
    <row r="1526" spans="2:16" x14ac:dyDescent="0.2"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</row>
    <row r="1527" spans="2:16" x14ac:dyDescent="0.2"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</row>
    <row r="1528" spans="2:16" x14ac:dyDescent="0.2"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</row>
    <row r="1529" spans="2:16" x14ac:dyDescent="0.2"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</row>
    <row r="1530" spans="2:16" x14ac:dyDescent="0.2"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</row>
    <row r="1531" spans="2:16" x14ac:dyDescent="0.2"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</row>
    <row r="1532" spans="2:16" x14ac:dyDescent="0.2"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</row>
    <row r="1533" spans="2:16" x14ac:dyDescent="0.2"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</row>
    <row r="1534" spans="2:16" x14ac:dyDescent="0.2"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</row>
    <row r="1535" spans="2:16" x14ac:dyDescent="0.2"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</row>
    <row r="1536" spans="2:16" x14ac:dyDescent="0.2"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</row>
    <row r="1537" spans="2:16" x14ac:dyDescent="0.2"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</row>
    <row r="1538" spans="2:16" x14ac:dyDescent="0.2"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</row>
    <row r="1539" spans="2:16" x14ac:dyDescent="0.2"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</row>
    <row r="1540" spans="2:16" x14ac:dyDescent="0.2"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</row>
    <row r="1541" spans="2:16" x14ac:dyDescent="0.2"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</row>
    <row r="1542" spans="2:16" x14ac:dyDescent="0.2"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</row>
    <row r="1543" spans="2:16" x14ac:dyDescent="0.2"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</row>
    <row r="1544" spans="2:16" x14ac:dyDescent="0.2"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</row>
    <row r="1545" spans="2:16" x14ac:dyDescent="0.2"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</row>
    <row r="1546" spans="2:16" x14ac:dyDescent="0.2"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</row>
    <row r="1547" spans="2:16" x14ac:dyDescent="0.2"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</row>
    <row r="1548" spans="2:16" x14ac:dyDescent="0.2"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</row>
    <row r="1549" spans="2:16" x14ac:dyDescent="0.2"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</row>
    <row r="1550" spans="2:16" x14ac:dyDescent="0.2"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</row>
    <row r="1551" spans="2:16" x14ac:dyDescent="0.2"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</row>
    <row r="1552" spans="2:16" x14ac:dyDescent="0.2"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</row>
    <row r="1553" spans="2:16" x14ac:dyDescent="0.2"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</row>
    <row r="1554" spans="2:16" x14ac:dyDescent="0.2"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</row>
    <row r="1555" spans="2:16" x14ac:dyDescent="0.2"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</row>
    <row r="1556" spans="2:16" x14ac:dyDescent="0.2"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</row>
    <row r="1557" spans="2:16" x14ac:dyDescent="0.2"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</row>
    <row r="1558" spans="2:16" x14ac:dyDescent="0.2"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</row>
    <row r="1559" spans="2:16" x14ac:dyDescent="0.2"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</row>
    <row r="1560" spans="2:16" x14ac:dyDescent="0.2"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</row>
    <row r="1561" spans="2:16" x14ac:dyDescent="0.2"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</row>
    <row r="1562" spans="2:16" x14ac:dyDescent="0.2"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</row>
    <row r="1563" spans="2:16" x14ac:dyDescent="0.2"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</row>
    <row r="1564" spans="2:16" x14ac:dyDescent="0.2"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</row>
    <row r="1565" spans="2:16" x14ac:dyDescent="0.2"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</row>
    <row r="1566" spans="2:16" x14ac:dyDescent="0.2"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</row>
    <row r="1567" spans="2:16" x14ac:dyDescent="0.2"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</row>
    <row r="1568" spans="2:16" x14ac:dyDescent="0.2"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</row>
    <row r="1569" spans="2:16" x14ac:dyDescent="0.2"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</row>
    <row r="1570" spans="2:16" x14ac:dyDescent="0.2"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</row>
    <row r="1571" spans="2:16" x14ac:dyDescent="0.2"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</row>
    <row r="1572" spans="2:16" x14ac:dyDescent="0.2"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</row>
    <row r="1573" spans="2:16" x14ac:dyDescent="0.2"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</row>
    <row r="1574" spans="2:16" x14ac:dyDescent="0.2"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</row>
    <row r="1575" spans="2:16" x14ac:dyDescent="0.2"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</row>
    <row r="1576" spans="2:16" x14ac:dyDescent="0.2"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</row>
    <row r="1577" spans="2:16" x14ac:dyDescent="0.2"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</row>
    <row r="1578" spans="2:16" x14ac:dyDescent="0.2"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</row>
    <row r="1579" spans="2:16" x14ac:dyDescent="0.2"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</row>
    <row r="1580" spans="2:16" x14ac:dyDescent="0.2"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</row>
    <row r="1581" spans="2:16" x14ac:dyDescent="0.2"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</row>
    <row r="1582" spans="2:16" x14ac:dyDescent="0.2"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</row>
    <row r="1583" spans="2:16" x14ac:dyDescent="0.2"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</row>
    <row r="1584" spans="2:16" x14ac:dyDescent="0.2"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</row>
    <row r="1585" spans="2:16" x14ac:dyDescent="0.2"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</row>
    <row r="1586" spans="2:16" x14ac:dyDescent="0.2"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</row>
    <row r="1587" spans="2:16" x14ac:dyDescent="0.2"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</row>
    <row r="1588" spans="2:16" x14ac:dyDescent="0.2"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</row>
    <row r="1589" spans="2:16" x14ac:dyDescent="0.2"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</row>
    <row r="1590" spans="2:16" x14ac:dyDescent="0.2"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</row>
    <row r="1591" spans="2:16" x14ac:dyDescent="0.2"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</row>
    <row r="1592" spans="2:16" x14ac:dyDescent="0.2"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</row>
    <row r="1593" spans="2:16" x14ac:dyDescent="0.2"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</row>
    <row r="1594" spans="2:16" x14ac:dyDescent="0.2"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</row>
    <row r="1595" spans="2:16" x14ac:dyDescent="0.2"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</row>
    <row r="1596" spans="2:16" x14ac:dyDescent="0.2"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</row>
    <row r="1597" spans="2:16" x14ac:dyDescent="0.2"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</row>
    <row r="1598" spans="2:16" x14ac:dyDescent="0.2"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</row>
    <row r="1599" spans="2:16" x14ac:dyDescent="0.2"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</row>
    <row r="1600" spans="2:16" x14ac:dyDescent="0.2"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</row>
    <row r="1601" spans="2:16" x14ac:dyDescent="0.2"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</row>
    <row r="1602" spans="2:16" x14ac:dyDescent="0.2"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</row>
    <row r="1603" spans="2:16" x14ac:dyDescent="0.2"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</row>
    <row r="1604" spans="2:16" x14ac:dyDescent="0.2"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</row>
    <row r="1605" spans="2:16" x14ac:dyDescent="0.2"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</row>
    <row r="1606" spans="2:16" x14ac:dyDescent="0.2"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</row>
    <row r="1607" spans="2:16" x14ac:dyDescent="0.2"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</row>
    <row r="1608" spans="2:16" x14ac:dyDescent="0.2"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</row>
    <row r="1609" spans="2:16" x14ac:dyDescent="0.2"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</row>
    <row r="1610" spans="2:16" x14ac:dyDescent="0.2"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</row>
    <row r="1611" spans="2:16" x14ac:dyDescent="0.2"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</row>
    <row r="1612" spans="2:16" x14ac:dyDescent="0.2"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</row>
    <row r="1613" spans="2:16" x14ac:dyDescent="0.2"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</row>
    <row r="1614" spans="2:16" x14ac:dyDescent="0.2"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</row>
    <row r="1615" spans="2:16" x14ac:dyDescent="0.2"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</row>
    <row r="1616" spans="2:16" x14ac:dyDescent="0.2"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</row>
    <row r="1617" spans="2:16" x14ac:dyDescent="0.2"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</row>
    <row r="1618" spans="2:16" x14ac:dyDescent="0.2"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</row>
    <row r="1619" spans="2:16" x14ac:dyDescent="0.2"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</row>
    <row r="1620" spans="2:16" x14ac:dyDescent="0.2"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</row>
    <row r="1621" spans="2:16" x14ac:dyDescent="0.2"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</row>
    <row r="1622" spans="2:16" x14ac:dyDescent="0.2"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</row>
    <row r="1623" spans="2:16" x14ac:dyDescent="0.2"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</row>
    <row r="1624" spans="2:16" x14ac:dyDescent="0.2"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</row>
    <row r="1625" spans="2:16" x14ac:dyDescent="0.2"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</row>
    <row r="1626" spans="2:16" x14ac:dyDescent="0.2"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</row>
    <row r="1627" spans="2:16" x14ac:dyDescent="0.2"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</row>
    <row r="1628" spans="2:16" x14ac:dyDescent="0.2"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  <row r="1629" spans="2:16" x14ac:dyDescent="0.2"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2:16" x14ac:dyDescent="0.2"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2:16" x14ac:dyDescent="0.2"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2:16" x14ac:dyDescent="0.2"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2:16" x14ac:dyDescent="0.2"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2:16" x14ac:dyDescent="0.2"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2:16" x14ac:dyDescent="0.2"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2:16" x14ac:dyDescent="0.2"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2:16" x14ac:dyDescent="0.2"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2:16" x14ac:dyDescent="0.2"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2:16" x14ac:dyDescent="0.2"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2:16" x14ac:dyDescent="0.2"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2:16" x14ac:dyDescent="0.2"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2:16" x14ac:dyDescent="0.2"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2:16" x14ac:dyDescent="0.2"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2:16" x14ac:dyDescent="0.2"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2:16" x14ac:dyDescent="0.2"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2:16" x14ac:dyDescent="0.2"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2:16" x14ac:dyDescent="0.2"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2:16" x14ac:dyDescent="0.2"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2:16" x14ac:dyDescent="0.2"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2:16" x14ac:dyDescent="0.2"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2:16" x14ac:dyDescent="0.2"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2:16" x14ac:dyDescent="0.2"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2:16" x14ac:dyDescent="0.2"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2:16" x14ac:dyDescent="0.2"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2:16" x14ac:dyDescent="0.2"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2:16" x14ac:dyDescent="0.2"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2:16" x14ac:dyDescent="0.2"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2:16" x14ac:dyDescent="0.2"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2:16" x14ac:dyDescent="0.2"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2:16" x14ac:dyDescent="0.2"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2:16" x14ac:dyDescent="0.2"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2:16" x14ac:dyDescent="0.2"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2:16" x14ac:dyDescent="0.2"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2:16" x14ac:dyDescent="0.2"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2:16" x14ac:dyDescent="0.2"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2:16" x14ac:dyDescent="0.2"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2:16" x14ac:dyDescent="0.2"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2:16" x14ac:dyDescent="0.2"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2:16" x14ac:dyDescent="0.2"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2:16" x14ac:dyDescent="0.2"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2:16" x14ac:dyDescent="0.2"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2:16" x14ac:dyDescent="0.2"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2:16" x14ac:dyDescent="0.2"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2:16" x14ac:dyDescent="0.2"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2:16" x14ac:dyDescent="0.2"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2:16" x14ac:dyDescent="0.2"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2:16" x14ac:dyDescent="0.2"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2:16" x14ac:dyDescent="0.2"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2:16" x14ac:dyDescent="0.2"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2:16" x14ac:dyDescent="0.2"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2:16" x14ac:dyDescent="0.2"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2:16" x14ac:dyDescent="0.2"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2:16" x14ac:dyDescent="0.2"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2:16" x14ac:dyDescent="0.2"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2:16" x14ac:dyDescent="0.2"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2:16" x14ac:dyDescent="0.2"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2:16" x14ac:dyDescent="0.2"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2:16" x14ac:dyDescent="0.2"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2:16" x14ac:dyDescent="0.2"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2:16" x14ac:dyDescent="0.2"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2:16" x14ac:dyDescent="0.2"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2:16" x14ac:dyDescent="0.2"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2:16" x14ac:dyDescent="0.2"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2:16" x14ac:dyDescent="0.2"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2:16" x14ac:dyDescent="0.2"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2:16" x14ac:dyDescent="0.2"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2:16" x14ac:dyDescent="0.2"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2:16" x14ac:dyDescent="0.2"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2:16" x14ac:dyDescent="0.2"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2:16" x14ac:dyDescent="0.2"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2:16" x14ac:dyDescent="0.2"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2:16" x14ac:dyDescent="0.2"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2:16" x14ac:dyDescent="0.2"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2:16" x14ac:dyDescent="0.2"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2:16" x14ac:dyDescent="0.2"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2:16" x14ac:dyDescent="0.2"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2:16" x14ac:dyDescent="0.2"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2:16" x14ac:dyDescent="0.2"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2:16" x14ac:dyDescent="0.2"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2:16" x14ac:dyDescent="0.2"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2:16" x14ac:dyDescent="0.2"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2:16" x14ac:dyDescent="0.2"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2:16" x14ac:dyDescent="0.2"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2:16" x14ac:dyDescent="0.2"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2:16" x14ac:dyDescent="0.2"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2:16" x14ac:dyDescent="0.2"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2:16" x14ac:dyDescent="0.2"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2:16" x14ac:dyDescent="0.2"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2:16" x14ac:dyDescent="0.2"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2:16" x14ac:dyDescent="0.2"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2:16" x14ac:dyDescent="0.2"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2:16" x14ac:dyDescent="0.2"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2:16" x14ac:dyDescent="0.2"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2:16" x14ac:dyDescent="0.2"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2:16" x14ac:dyDescent="0.2"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2:16" x14ac:dyDescent="0.2"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2:16" x14ac:dyDescent="0.2"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2:16" x14ac:dyDescent="0.2"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2:16" x14ac:dyDescent="0.2"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2:16" x14ac:dyDescent="0.2"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2:16" x14ac:dyDescent="0.2"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2:16" x14ac:dyDescent="0.2"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2:16" x14ac:dyDescent="0.2"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2:16" x14ac:dyDescent="0.2"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2:16" x14ac:dyDescent="0.2"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2:16" x14ac:dyDescent="0.2"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2:16" x14ac:dyDescent="0.2"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2:16" x14ac:dyDescent="0.2"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2:16" x14ac:dyDescent="0.2"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2:16" x14ac:dyDescent="0.2"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2:16" x14ac:dyDescent="0.2"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2:16" x14ac:dyDescent="0.2"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2:16" x14ac:dyDescent="0.2"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2:16" x14ac:dyDescent="0.2"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2:16" x14ac:dyDescent="0.2"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2:16" x14ac:dyDescent="0.2"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2:16" x14ac:dyDescent="0.2"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2:16" x14ac:dyDescent="0.2"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2:16" x14ac:dyDescent="0.2"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2:16" x14ac:dyDescent="0.2"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2:16" x14ac:dyDescent="0.2"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2:16" x14ac:dyDescent="0.2"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2:16" x14ac:dyDescent="0.2"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2:16" x14ac:dyDescent="0.2"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2:16" x14ac:dyDescent="0.2"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2:16" x14ac:dyDescent="0.2"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2:16" x14ac:dyDescent="0.2"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2:16" x14ac:dyDescent="0.2"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2:16" x14ac:dyDescent="0.2"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2:16" x14ac:dyDescent="0.2"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2:16" x14ac:dyDescent="0.2"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2:16" x14ac:dyDescent="0.2"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2:16" x14ac:dyDescent="0.2"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2:16" x14ac:dyDescent="0.2"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2:16" x14ac:dyDescent="0.2"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2:16" x14ac:dyDescent="0.2"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2:16" x14ac:dyDescent="0.2"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2:16" x14ac:dyDescent="0.2"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2:16" x14ac:dyDescent="0.2"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2:16" x14ac:dyDescent="0.2"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2:16" x14ac:dyDescent="0.2"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2:16" x14ac:dyDescent="0.2"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2:16" x14ac:dyDescent="0.2"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2:16" x14ac:dyDescent="0.2"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2:16" x14ac:dyDescent="0.2"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2:16" x14ac:dyDescent="0.2"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2:16" x14ac:dyDescent="0.2"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2:16" x14ac:dyDescent="0.2"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2:16" x14ac:dyDescent="0.2"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2:16" x14ac:dyDescent="0.2"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2:16" x14ac:dyDescent="0.2"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2:16" x14ac:dyDescent="0.2"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2:16" x14ac:dyDescent="0.2"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2:16" x14ac:dyDescent="0.2"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2:16" x14ac:dyDescent="0.2"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2:16" x14ac:dyDescent="0.2"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2:16" x14ac:dyDescent="0.2"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2:16" x14ac:dyDescent="0.2"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2:16" x14ac:dyDescent="0.2"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2:16" x14ac:dyDescent="0.2"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2:16" x14ac:dyDescent="0.2"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2:16" x14ac:dyDescent="0.2"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2:16" x14ac:dyDescent="0.2"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2:16" x14ac:dyDescent="0.2"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2:16" x14ac:dyDescent="0.2"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2:16" x14ac:dyDescent="0.2"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2:16" x14ac:dyDescent="0.2"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2:16" x14ac:dyDescent="0.2"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2:16" x14ac:dyDescent="0.2"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2:16" x14ac:dyDescent="0.2"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2:16" x14ac:dyDescent="0.2"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2:16" x14ac:dyDescent="0.2"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2:16" x14ac:dyDescent="0.2"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2:16" x14ac:dyDescent="0.2"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2:16" x14ac:dyDescent="0.2"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2:16" x14ac:dyDescent="0.2"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2:16" x14ac:dyDescent="0.2"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2:16" x14ac:dyDescent="0.2"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2:16" x14ac:dyDescent="0.2"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2:16" x14ac:dyDescent="0.2"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2:16" x14ac:dyDescent="0.2"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2:16" x14ac:dyDescent="0.2"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2:16" x14ac:dyDescent="0.2"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2:16" x14ac:dyDescent="0.2"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2:16" x14ac:dyDescent="0.2"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2:16" x14ac:dyDescent="0.2"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2:16" x14ac:dyDescent="0.2"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2:16" x14ac:dyDescent="0.2"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2:16" x14ac:dyDescent="0.2"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2:16" x14ac:dyDescent="0.2"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2:16" x14ac:dyDescent="0.2"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2:16" x14ac:dyDescent="0.2"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2:16" x14ac:dyDescent="0.2"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2:16" x14ac:dyDescent="0.2"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2:16" x14ac:dyDescent="0.2"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2:16" x14ac:dyDescent="0.2"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2:16" x14ac:dyDescent="0.2"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2:16" x14ac:dyDescent="0.2"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2:16" x14ac:dyDescent="0.2"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2:16" x14ac:dyDescent="0.2"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2:16" x14ac:dyDescent="0.2"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2:16" x14ac:dyDescent="0.2"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2:16" x14ac:dyDescent="0.2"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2:16" x14ac:dyDescent="0.2"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2:16" x14ac:dyDescent="0.2"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2:16" x14ac:dyDescent="0.2"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2:16" x14ac:dyDescent="0.2"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2:16" x14ac:dyDescent="0.2"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2:16" x14ac:dyDescent="0.2"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2:16" x14ac:dyDescent="0.2"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2:16" x14ac:dyDescent="0.2"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2:16" x14ac:dyDescent="0.2"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2:16" x14ac:dyDescent="0.2"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2:16" x14ac:dyDescent="0.2"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2:16" x14ac:dyDescent="0.2"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2:16" x14ac:dyDescent="0.2"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2:16" x14ac:dyDescent="0.2"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2:16" x14ac:dyDescent="0.2"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2:16" x14ac:dyDescent="0.2"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2:16" x14ac:dyDescent="0.2"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2:16" x14ac:dyDescent="0.2"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2:16" x14ac:dyDescent="0.2"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2:16" x14ac:dyDescent="0.2"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2:16" x14ac:dyDescent="0.2"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2:16" x14ac:dyDescent="0.2"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2:16" x14ac:dyDescent="0.2"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2:16" x14ac:dyDescent="0.2"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2:16" x14ac:dyDescent="0.2"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2:16" x14ac:dyDescent="0.2"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2:16" x14ac:dyDescent="0.2"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2:16" x14ac:dyDescent="0.2"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2:16" x14ac:dyDescent="0.2"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2:16" x14ac:dyDescent="0.2"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2:16" x14ac:dyDescent="0.2"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2:16" x14ac:dyDescent="0.2"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2:16" x14ac:dyDescent="0.2"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2:16" x14ac:dyDescent="0.2"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2:16" x14ac:dyDescent="0.2"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2:16" x14ac:dyDescent="0.2"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2:16" x14ac:dyDescent="0.2"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2:16" x14ac:dyDescent="0.2"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2:16" x14ac:dyDescent="0.2"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2:16" x14ac:dyDescent="0.2"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2:16" x14ac:dyDescent="0.2"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2:16" x14ac:dyDescent="0.2"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2:16" x14ac:dyDescent="0.2"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2:16" x14ac:dyDescent="0.2"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2:16" x14ac:dyDescent="0.2"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2:16" x14ac:dyDescent="0.2"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2:16" x14ac:dyDescent="0.2"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2:16" x14ac:dyDescent="0.2"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2:16" x14ac:dyDescent="0.2"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2:16" x14ac:dyDescent="0.2"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2:16" x14ac:dyDescent="0.2"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2:16" x14ac:dyDescent="0.2"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2:16" x14ac:dyDescent="0.2"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2:16" x14ac:dyDescent="0.2"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2:16" x14ac:dyDescent="0.2"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2:16" x14ac:dyDescent="0.2"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2:16" x14ac:dyDescent="0.2"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2:16" x14ac:dyDescent="0.2"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2:16" x14ac:dyDescent="0.2"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2:16" x14ac:dyDescent="0.2"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2:16" x14ac:dyDescent="0.2"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2:16" x14ac:dyDescent="0.2"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2:16" x14ac:dyDescent="0.2"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2:16" x14ac:dyDescent="0.2"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2:16" x14ac:dyDescent="0.2"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2:16" x14ac:dyDescent="0.2"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2:16" x14ac:dyDescent="0.2"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2:16" x14ac:dyDescent="0.2"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2:16" x14ac:dyDescent="0.2"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2:16" x14ac:dyDescent="0.2"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2:16" x14ac:dyDescent="0.2"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2:16" x14ac:dyDescent="0.2"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2:16" x14ac:dyDescent="0.2"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2:16" x14ac:dyDescent="0.2"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2:16" x14ac:dyDescent="0.2"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2:16" x14ac:dyDescent="0.2"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2:16" x14ac:dyDescent="0.2"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2:16" x14ac:dyDescent="0.2"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2:16" x14ac:dyDescent="0.2"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2:16" x14ac:dyDescent="0.2"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2:16" x14ac:dyDescent="0.2"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2:16" x14ac:dyDescent="0.2"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2:16" x14ac:dyDescent="0.2"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2:16" x14ac:dyDescent="0.2"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2:16" x14ac:dyDescent="0.2"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2:16" x14ac:dyDescent="0.2"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2:16" x14ac:dyDescent="0.2"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2:16" x14ac:dyDescent="0.2"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2:16" x14ac:dyDescent="0.2"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2:16" x14ac:dyDescent="0.2"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2:16" x14ac:dyDescent="0.2"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2:16" x14ac:dyDescent="0.2"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2:16" x14ac:dyDescent="0.2"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2:16" x14ac:dyDescent="0.2"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2:16" x14ac:dyDescent="0.2"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2:16" x14ac:dyDescent="0.2"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2:16" x14ac:dyDescent="0.2"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2:16" x14ac:dyDescent="0.2"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2:16" x14ac:dyDescent="0.2"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2:16" x14ac:dyDescent="0.2"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2:16" x14ac:dyDescent="0.2"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2:16" x14ac:dyDescent="0.2"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2:16" x14ac:dyDescent="0.2"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2:16" x14ac:dyDescent="0.2"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2:16" x14ac:dyDescent="0.2"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2:16" x14ac:dyDescent="0.2"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2:16" x14ac:dyDescent="0.2"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2:16" x14ac:dyDescent="0.2"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2:16" x14ac:dyDescent="0.2"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2:16" x14ac:dyDescent="0.2"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2:16" x14ac:dyDescent="0.2"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2:16" x14ac:dyDescent="0.2"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2:16" x14ac:dyDescent="0.2"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2:16" x14ac:dyDescent="0.2"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2:16" x14ac:dyDescent="0.2"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2:16" x14ac:dyDescent="0.2"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2:16" x14ac:dyDescent="0.2"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2:16" x14ac:dyDescent="0.2"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2:16" x14ac:dyDescent="0.2"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2:16" x14ac:dyDescent="0.2"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2:16" x14ac:dyDescent="0.2"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2:16" x14ac:dyDescent="0.2"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2:16" x14ac:dyDescent="0.2"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2:16" x14ac:dyDescent="0.2"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2:16" x14ac:dyDescent="0.2"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2:16" x14ac:dyDescent="0.2"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2:16" x14ac:dyDescent="0.2"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2:16" x14ac:dyDescent="0.2"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2:16" x14ac:dyDescent="0.2"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2:16" x14ac:dyDescent="0.2"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2:16" x14ac:dyDescent="0.2"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2:16" x14ac:dyDescent="0.2"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2:16" x14ac:dyDescent="0.2"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2:16" x14ac:dyDescent="0.2"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2:16" x14ac:dyDescent="0.2"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2:16" x14ac:dyDescent="0.2"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2:16" x14ac:dyDescent="0.2"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2:16" x14ac:dyDescent="0.2"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2:16" x14ac:dyDescent="0.2"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2:16" x14ac:dyDescent="0.2"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2:16" x14ac:dyDescent="0.2"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2:16" x14ac:dyDescent="0.2"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2:16" x14ac:dyDescent="0.2"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2:16" x14ac:dyDescent="0.2"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2:16" x14ac:dyDescent="0.2"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2:16" x14ac:dyDescent="0.2"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2:16" x14ac:dyDescent="0.2"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2:16" x14ac:dyDescent="0.2"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2:16" x14ac:dyDescent="0.2"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2:16" x14ac:dyDescent="0.2"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2:16" x14ac:dyDescent="0.2"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2:16" x14ac:dyDescent="0.2"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2:16" x14ac:dyDescent="0.2"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2:16" x14ac:dyDescent="0.2"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2:16" x14ac:dyDescent="0.2"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2:16" x14ac:dyDescent="0.2"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2:16" x14ac:dyDescent="0.2"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2:16" x14ac:dyDescent="0.2"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2:16" x14ac:dyDescent="0.2"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2:16" x14ac:dyDescent="0.2"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2:16" x14ac:dyDescent="0.2"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2:16" x14ac:dyDescent="0.2"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2:16" x14ac:dyDescent="0.2"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2:16" x14ac:dyDescent="0.2"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2:16" x14ac:dyDescent="0.2"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2:16" x14ac:dyDescent="0.2"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2:16" x14ac:dyDescent="0.2"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2:16" x14ac:dyDescent="0.2"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2:16" x14ac:dyDescent="0.2"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2:16" x14ac:dyDescent="0.2"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2:16" x14ac:dyDescent="0.2"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2:16" x14ac:dyDescent="0.2"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2:16" x14ac:dyDescent="0.2"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2:16" x14ac:dyDescent="0.2"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2:16" x14ac:dyDescent="0.2"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2:16" x14ac:dyDescent="0.2"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2:16" x14ac:dyDescent="0.2"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2:16" x14ac:dyDescent="0.2"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2:16" x14ac:dyDescent="0.2"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2:16" x14ac:dyDescent="0.2"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2:16" x14ac:dyDescent="0.2"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2:16" x14ac:dyDescent="0.2"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2:16" x14ac:dyDescent="0.2"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2:16" x14ac:dyDescent="0.2"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2:16" x14ac:dyDescent="0.2"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2:16" x14ac:dyDescent="0.2"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2:16" x14ac:dyDescent="0.2"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2:16" x14ac:dyDescent="0.2"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2:16" x14ac:dyDescent="0.2"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2:16" x14ac:dyDescent="0.2"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2:16" x14ac:dyDescent="0.2"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2:16" x14ac:dyDescent="0.2"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2:16" x14ac:dyDescent="0.2"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2:16" x14ac:dyDescent="0.2"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2:16" x14ac:dyDescent="0.2"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2:16" x14ac:dyDescent="0.2"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2:16" x14ac:dyDescent="0.2"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2:16" x14ac:dyDescent="0.2"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2:16" x14ac:dyDescent="0.2"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2:16" x14ac:dyDescent="0.2"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2:16" x14ac:dyDescent="0.2"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2:16" x14ac:dyDescent="0.2"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2:16" x14ac:dyDescent="0.2"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2:16" x14ac:dyDescent="0.2"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2:16" x14ac:dyDescent="0.2"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2:16" x14ac:dyDescent="0.2"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2:16" x14ac:dyDescent="0.2"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2:16" x14ac:dyDescent="0.2"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2:16" x14ac:dyDescent="0.2"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2:16" x14ac:dyDescent="0.2"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2:16" x14ac:dyDescent="0.2"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2:16" x14ac:dyDescent="0.2"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2:16" x14ac:dyDescent="0.2"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2:16" x14ac:dyDescent="0.2"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2:16" x14ac:dyDescent="0.2"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2:16" x14ac:dyDescent="0.2"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2:16" x14ac:dyDescent="0.2"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2:16" x14ac:dyDescent="0.2"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2:16" x14ac:dyDescent="0.2"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2:16" x14ac:dyDescent="0.2"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2:16" x14ac:dyDescent="0.2"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2:16" x14ac:dyDescent="0.2"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2:16" x14ac:dyDescent="0.2"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2:16" x14ac:dyDescent="0.2"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2:16" x14ac:dyDescent="0.2"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2:16" x14ac:dyDescent="0.2"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2:16" x14ac:dyDescent="0.2"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2:16" x14ac:dyDescent="0.2"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2:16" x14ac:dyDescent="0.2"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2:16" x14ac:dyDescent="0.2"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2:16" x14ac:dyDescent="0.2"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2:16" x14ac:dyDescent="0.2"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2:16" x14ac:dyDescent="0.2"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2:16" x14ac:dyDescent="0.2"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2:16" x14ac:dyDescent="0.2"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2:16" x14ac:dyDescent="0.2"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2:16" x14ac:dyDescent="0.2"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2:16" x14ac:dyDescent="0.2"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2:16" x14ac:dyDescent="0.2"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2:16" x14ac:dyDescent="0.2"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2:16" x14ac:dyDescent="0.2"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2:16" x14ac:dyDescent="0.2"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2:16" x14ac:dyDescent="0.2"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2:16" x14ac:dyDescent="0.2"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2:16" x14ac:dyDescent="0.2"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2:16" x14ac:dyDescent="0.2"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2:16" x14ac:dyDescent="0.2"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2:16" x14ac:dyDescent="0.2"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2:16" x14ac:dyDescent="0.2"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2:16" x14ac:dyDescent="0.2"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2:16" x14ac:dyDescent="0.2"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2:16" x14ac:dyDescent="0.2"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2:16" x14ac:dyDescent="0.2"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2:16" x14ac:dyDescent="0.2"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2:16" x14ac:dyDescent="0.2"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2:16" x14ac:dyDescent="0.2"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2:16" x14ac:dyDescent="0.2"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2:16" x14ac:dyDescent="0.2"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2:16" x14ac:dyDescent="0.2"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2:16" x14ac:dyDescent="0.2"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2:16" x14ac:dyDescent="0.2"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2:16" x14ac:dyDescent="0.2"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2:16" x14ac:dyDescent="0.2"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2:16" x14ac:dyDescent="0.2"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2:16" x14ac:dyDescent="0.2"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2:16" x14ac:dyDescent="0.2"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2:16" x14ac:dyDescent="0.2"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2:16" x14ac:dyDescent="0.2"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2:16" x14ac:dyDescent="0.2"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2:16" x14ac:dyDescent="0.2"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2:16" x14ac:dyDescent="0.2"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2:16" x14ac:dyDescent="0.2"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2:16" x14ac:dyDescent="0.2"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2:16" x14ac:dyDescent="0.2"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2:16" x14ac:dyDescent="0.2"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2:16" x14ac:dyDescent="0.2"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2:16" x14ac:dyDescent="0.2"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2:16" x14ac:dyDescent="0.2"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2:16" x14ac:dyDescent="0.2"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2:16" x14ac:dyDescent="0.2"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2:16" x14ac:dyDescent="0.2"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2:16" x14ac:dyDescent="0.2"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2:16" x14ac:dyDescent="0.2"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2:16" x14ac:dyDescent="0.2"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2:16" x14ac:dyDescent="0.2"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2:16" x14ac:dyDescent="0.2"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2:16" x14ac:dyDescent="0.2"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2:16" x14ac:dyDescent="0.2"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2:16" x14ac:dyDescent="0.2"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2:16" x14ac:dyDescent="0.2"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2:16" x14ac:dyDescent="0.2"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2:16" x14ac:dyDescent="0.2"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2:16" x14ac:dyDescent="0.2"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2:16" x14ac:dyDescent="0.2"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2:16" x14ac:dyDescent="0.2"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2:16" x14ac:dyDescent="0.2"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2:16" x14ac:dyDescent="0.2"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2:16" x14ac:dyDescent="0.2"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2:16" x14ac:dyDescent="0.2"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2:16" x14ac:dyDescent="0.2"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2:16" x14ac:dyDescent="0.2"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2:16" x14ac:dyDescent="0.2"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2:16" x14ac:dyDescent="0.2"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2:16" x14ac:dyDescent="0.2"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2:16" x14ac:dyDescent="0.2"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2:16" x14ac:dyDescent="0.2"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2:16" x14ac:dyDescent="0.2"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2:16" x14ac:dyDescent="0.2"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2:16" x14ac:dyDescent="0.2"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2:16" x14ac:dyDescent="0.2"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2:16" x14ac:dyDescent="0.2"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2:16" x14ac:dyDescent="0.2"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2:16" x14ac:dyDescent="0.2"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2:16" x14ac:dyDescent="0.2"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2:16" x14ac:dyDescent="0.2"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2:16" x14ac:dyDescent="0.2"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2:16" x14ac:dyDescent="0.2"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2:16" x14ac:dyDescent="0.2"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2:16" x14ac:dyDescent="0.2"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2:16" x14ac:dyDescent="0.2"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2:16" x14ac:dyDescent="0.2"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2:16" x14ac:dyDescent="0.2"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2:16" x14ac:dyDescent="0.2"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2:16" x14ac:dyDescent="0.2"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2:16" x14ac:dyDescent="0.2"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2:16" x14ac:dyDescent="0.2"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2:16" x14ac:dyDescent="0.2"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2:16" x14ac:dyDescent="0.2"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2:16" x14ac:dyDescent="0.2"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2:16" x14ac:dyDescent="0.2"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2:16" x14ac:dyDescent="0.2"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2:16" x14ac:dyDescent="0.2"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2:16" x14ac:dyDescent="0.2"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2:16" x14ac:dyDescent="0.2"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2:16" x14ac:dyDescent="0.2"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2:16" x14ac:dyDescent="0.2"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2:16" x14ac:dyDescent="0.2"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2:16" x14ac:dyDescent="0.2"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2:16" x14ac:dyDescent="0.2"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2:16" x14ac:dyDescent="0.2"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2:16" x14ac:dyDescent="0.2"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2:16" x14ac:dyDescent="0.2"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2:16" x14ac:dyDescent="0.2"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2:16" x14ac:dyDescent="0.2"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2:16" x14ac:dyDescent="0.2"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2:16" x14ac:dyDescent="0.2"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2:16" x14ac:dyDescent="0.2"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2:16" x14ac:dyDescent="0.2"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2:16" x14ac:dyDescent="0.2"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2:16" x14ac:dyDescent="0.2"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2:16" x14ac:dyDescent="0.2"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2:16" x14ac:dyDescent="0.2"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2:16" x14ac:dyDescent="0.2"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2:16" x14ac:dyDescent="0.2"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2:16" x14ac:dyDescent="0.2"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2:16" x14ac:dyDescent="0.2"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2:16" x14ac:dyDescent="0.2"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2:16" x14ac:dyDescent="0.2"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2:16" x14ac:dyDescent="0.2"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2:16" x14ac:dyDescent="0.2"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2:16" x14ac:dyDescent="0.2"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2:16" x14ac:dyDescent="0.2"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2:16" x14ac:dyDescent="0.2"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2:16" x14ac:dyDescent="0.2"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2:16" x14ac:dyDescent="0.2"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2:16" x14ac:dyDescent="0.2"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2:16" x14ac:dyDescent="0.2"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2:16" x14ac:dyDescent="0.2"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2:16" x14ac:dyDescent="0.2"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2:16" x14ac:dyDescent="0.2"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2:16" x14ac:dyDescent="0.2"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2:16" x14ac:dyDescent="0.2"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2:16" x14ac:dyDescent="0.2"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2:16" x14ac:dyDescent="0.2"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2:16" x14ac:dyDescent="0.2"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2:16" x14ac:dyDescent="0.2"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2:16" x14ac:dyDescent="0.2"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2:16" x14ac:dyDescent="0.2"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2:16" x14ac:dyDescent="0.2"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2:16" x14ac:dyDescent="0.2"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2:16" x14ac:dyDescent="0.2"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2:16" x14ac:dyDescent="0.2"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2:16" x14ac:dyDescent="0.2"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2:16" x14ac:dyDescent="0.2"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2:16" x14ac:dyDescent="0.2"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2:16" x14ac:dyDescent="0.2"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2:16" x14ac:dyDescent="0.2"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2:16" x14ac:dyDescent="0.2"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2:16" x14ac:dyDescent="0.2"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2:16" x14ac:dyDescent="0.2"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2:16" x14ac:dyDescent="0.2"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2:16" x14ac:dyDescent="0.2"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2:16" x14ac:dyDescent="0.2"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2:16" x14ac:dyDescent="0.2"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2:16" x14ac:dyDescent="0.2"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2:16" x14ac:dyDescent="0.2"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2:16" x14ac:dyDescent="0.2"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2:16" x14ac:dyDescent="0.2"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2:16" x14ac:dyDescent="0.2"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2:16" x14ac:dyDescent="0.2"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2:16" x14ac:dyDescent="0.2"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2:16" x14ac:dyDescent="0.2"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2:16" x14ac:dyDescent="0.2"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2:16" x14ac:dyDescent="0.2"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2:16" x14ac:dyDescent="0.2"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2:16" x14ac:dyDescent="0.2"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2:16" x14ac:dyDescent="0.2"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2:16" x14ac:dyDescent="0.2"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2:16" x14ac:dyDescent="0.2"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2:16" x14ac:dyDescent="0.2"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2:16" x14ac:dyDescent="0.2"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2:16" x14ac:dyDescent="0.2"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2:16" x14ac:dyDescent="0.2"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2:16" x14ac:dyDescent="0.2"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2:16" x14ac:dyDescent="0.2"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2:16" x14ac:dyDescent="0.2"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2:16" x14ac:dyDescent="0.2"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2:16" x14ac:dyDescent="0.2"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2:16" x14ac:dyDescent="0.2"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2:16" x14ac:dyDescent="0.2"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2:16" x14ac:dyDescent="0.2"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2:16" x14ac:dyDescent="0.2"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2:16" x14ac:dyDescent="0.2"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2:16" x14ac:dyDescent="0.2"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2:16" x14ac:dyDescent="0.2"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2:16" x14ac:dyDescent="0.2"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2:16" x14ac:dyDescent="0.2"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2:16" x14ac:dyDescent="0.2"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2:16" x14ac:dyDescent="0.2"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2:16" x14ac:dyDescent="0.2"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2:16" x14ac:dyDescent="0.2"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2:16" x14ac:dyDescent="0.2"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2:16" x14ac:dyDescent="0.2"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2:16" x14ac:dyDescent="0.2"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2:16" x14ac:dyDescent="0.2"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2:16" x14ac:dyDescent="0.2"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2:16" x14ac:dyDescent="0.2"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2:16" x14ac:dyDescent="0.2"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2:16" x14ac:dyDescent="0.2"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2:16" x14ac:dyDescent="0.2"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2:16" x14ac:dyDescent="0.2"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2:16" x14ac:dyDescent="0.2"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2:16" x14ac:dyDescent="0.2"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2:16" x14ac:dyDescent="0.2"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2:16" x14ac:dyDescent="0.2"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2:16" x14ac:dyDescent="0.2"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2:16" x14ac:dyDescent="0.2"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2:16" x14ac:dyDescent="0.2"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2:16" x14ac:dyDescent="0.2"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2:16" x14ac:dyDescent="0.2"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2:16" x14ac:dyDescent="0.2"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2:16" x14ac:dyDescent="0.2"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2:16" x14ac:dyDescent="0.2"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2:16" x14ac:dyDescent="0.2"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2:16" x14ac:dyDescent="0.2"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2:16" x14ac:dyDescent="0.2"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2:16" x14ac:dyDescent="0.2"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2:16" x14ac:dyDescent="0.2"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2:16" x14ac:dyDescent="0.2"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2:16" x14ac:dyDescent="0.2"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2:16" x14ac:dyDescent="0.2"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2:16" x14ac:dyDescent="0.2"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2:16" x14ac:dyDescent="0.2"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2:16" x14ac:dyDescent="0.2"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2:16" x14ac:dyDescent="0.2"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2:16" x14ac:dyDescent="0.2"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2:16" x14ac:dyDescent="0.2"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2:16" x14ac:dyDescent="0.2"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2:16" x14ac:dyDescent="0.2"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2:16" x14ac:dyDescent="0.2"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2:16" x14ac:dyDescent="0.2"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2:16" x14ac:dyDescent="0.2"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2:16" x14ac:dyDescent="0.2"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2:16" x14ac:dyDescent="0.2"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2:16" x14ac:dyDescent="0.2"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2:16" x14ac:dyDescent="0.2"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2:16" x14ac:dyDescent="0.2"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2:16" x14ac:dyDescent="0.2"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2:16" x14ac:dyDescent="0.2"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2:16" x14ac:dyDescent="0.2"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2:16" x14ac:dyDescent="0.2"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2:16" x14ac:dyDescent="0.2"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2:16" x14ac:dyDescent="0.2"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2:16" x14ac:dyDescent="0.2"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2:16" x14ac:dyDescent="0.2"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2:16" x14ac:dyDescent="0.2"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2:16" x14ac:dyDescent="0.2"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2:16" x14ac:dyDescent="0.2"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2:16" x14ac:dyDescent="0.2"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2:16" x14ac:dyDescent="0.2"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2:16" x14ac:dyDescent="0.2"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2:16" x14ac:dyDescent="0.2"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2:16" x14ac:dyDescent="0.2"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2:16" x14ac:dyDescent="0.2"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2:16" x14ac:dyDescent="0.2"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2:16" x14ac:dyDescent="0.2"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2:16" x14ac:dyDescent="0.2"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2:16" x14ac:dyDescent="0.2"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2:16" x14ac:dyDescent="0.2"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2:16" x14ac:dyDescent="0.2"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2:16" x14ac:dyDescent="0.2"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2:16" x14ac:dyDescent="0.2"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2:16" x14ac:dyDescent="0.2"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2:16" x14ac:dyDescent="0.2"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2:16" x14ac:dyDescent="0.2"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2:16" x14ac:dyDescent="0.2"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2:16" x14ac:dyDescent="0.2"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2:16" x14ac:dyDescent="0.2"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2:16" x14ac:dyDescent="0.2"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2:16" x14ac:dyDescent="0.2"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2:16" x14ac:dyDescent="0.2"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2:16" x14ac:dyDescent="0.2"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2:16" x14ac:dyDescent="0.2"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2:16" x14ac:dyDescent="0.2"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2:16" x14ac:dyDescent="0.2"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2:16" x14ac:dyDescent="0.2"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2:16" x14ac:dyDescent="0.2"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2:16" x14ac:dyDescent="0.2"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2:16" x14ac:dyDescent="0.2"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2:16" x14ac:dyDescent="0.2"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2:16" x14ac:dyDescent="0.2"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2:16" x14ac:dyDescent="0.2"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2:16" x14ac:dyDescent="0.2"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2:16" x14ac:dyDescent="0.2"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2:16" x14ac:dyDescent="0.2"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2:16" x14ac:dyDescent="0.2"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2:16" x14ac:dyDescent="0.2"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2:16" x14ac:dyDescent="0.2"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2:16" x14ac:dyDescent="0.2"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2:16" x14ac:dyDescent="0.2"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2:16" x14ac:dyDescent="0.2"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2:16" x14ac:dyDescent="0.2"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2:16" x14ac:dyDescent="0.2"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2:16" x14ac:dyDescent="0.2"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2:16" x14ac:dyDescent="0.2"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2:16" x14ac:dyDescent="0.2"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2:16" x14ac:dyDescent="0.2"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2:16" x14ac:dyDescent="0.2"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2:16" x14ac:dyDescent="0.2"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2:16" x14ac:dyDescent="0.2"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2:16" x14ac:dyDescent="0.2"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2:16" x14ac:dyDescent="0.2"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2:16" x14ac:dyDescent="0.2"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2:16" x14ac:dyDescent="0.2"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2:16" x14ac:dyDescent="0.2"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2:16" x14ac:dyDescent="0.2"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2:16" x14ac:dyDescent="0.2"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2:16" x14ac:dyDescent="0.2"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2:16" x14ac:dyDescent="0.2"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2:16" x14ac:dyDescent="0.2"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2:16" x14ac:dyDescent="0.2"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2:16" x14ac:dyDescent="0.2"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2:16" x14ac:dyDescent="0.2"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2:16" x14ac:dyDescent="0.2"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2:16" x14ac:dyDescent="0.2"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2:16" x14ac:dyDescent="0.2"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2:16" x14ac:dyDescent="0.2"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2:16" x14ac:dyDescent="0.2"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2:16" x14ac:dyDescent="0.2"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2:16" x14ac:dyDescent="0.2"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2:16" x14ac:dyDescent="0.2"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2:16" x14ac:dyDescent="0.2"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2:16" x14ac:dyDescent="0.2"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2:16" x14ac:dyDescent="0.2"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2:16" x14ac:dyDescent="0.2"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2:16" x14ac:dyDescent="0.2"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2:16" x14ac:dyDescent="0.2"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2:16" x14ac:dyDescent="0.2"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2:16" x14ac:dyDescent="0.2"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2:16" x14ac:dyDescent="0.2"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2:16" x14ac:dyDescent="0.2"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2:16" x14ac:dyDescent="0.2"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2:16" x14ac:dyDescent="0.2"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2:16" x14ac:dyDescent="0.2"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2:16" x14ac:dyDescent="0.2"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2:16" x14ac:dyDescent="0.2"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2:16" x14ac:dyDescent="0.2"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2:16" x14ac:dyDescent="0.2"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2:16" x14ac:dyDescent="0.2"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2:16" x14ac:dyDescent="0.2"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2:16" x14ac:dyDescent="0.2"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2:16" x14ac:dyDescent="0.2"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2:16" x14ac:dyDescent="0.2"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2:16" x14ac:dyDescent="0.2"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2:16" x14ac:dyDescent="0.2"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2:16" x14ac:dyDescent="0.2"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2:16" x14ac:dyDescent="0.2"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2:16" x14ac:dyDescent="0.2"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2:16" x14ac:dyDescent="0.2"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2:16" x14ac:dyDescent="0.2"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2:16" x14ac:dyDescent="0.2"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2:16" x14ac:dyDescent="0.2"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2:16" x14ac:dyDescent="0.2"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2:16" x14ac:dyDescent="0.2"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2:16" x14ac:dyDescent="0.2"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2:16" x14ac:dyDescent="0.2"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2:16" x14ac:dyDescent="0.2"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2:16" x14ac:dyDescent="0.2"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2:16" x14ac:dyDescent="0.2"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2:16" x14ac:dyDescent="0.2"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</sheetData>
  <mergeCells count="20">
    <mergeCell ref="A12:P12"/>
    <mergeCell ref="A16:P16"/>
    <mergeCell ref="G22:L22"/>
    <mergeCell ref="A24:D24"/>
    <mergeCell ref="G25:L25"/>
    <mergeCell ref="A8:P8"/>
    <mergeCell ref="A10:A11"/>
    <mergeCell ref="B10:B11"/>
    <mergeCell ref="C10:C11"/>
    <mergeCell ref="D10:F10"/>
    <mergeCell ref="G10:M10"/>
    <mergeCell ref="N10:N11"/>
    <mergeCell ref="O10:O11"/>
    <mergeCell ref="P10:P11"/>
    <mergeCell ref="A7:P7"/>
    <mergeCell ref="A1:P1"/>
    <mergeCell ref="A2:P2"/>
    <mergeCell ref="A3:P3"/>
    <mergeCell ref="A4:P4"/>
    <mergeCell ref="A5:P5"/>
  </mergeCells>
  <printOptions horizontalCentered="1"/>
  <pageMargins left="0.23622047244094491" right="0.23622047244094491" top="0.25" bottom="0.2" header="0.2" footer="0.2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14.12.2018</vt:lpstr>
      <vt:lpstr>июнь 2018 </vt:lpstr>
      <vt:lpstr>янв 2018 </vt:lpstr>
      <vt:lpstr>янв 2018</vt:lpstr>
      <vt:lpstr> 2017 (4 усл)декабрь</vt:lpstr>
      <vt:lpstr> 2017 (4 усл)февр</vt:lpstr>
      <vt:lpstr> 2017 (3 усл)</vt:lpstr>
      <vt:lpstr> 2017</vt:lpstr>
      <vt:lpstr>май  2016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Антонова Инна Александровна</dc:creator>
  <cp:lastModifiedBy>ыыы</cp:lastModifiedBy>
  <cp:lastPrinted>2018-11-12T10:32:40Z</cp:lastPrinted>
  <dcterms:created xsi:type="dcterms:W3CDTF">2011-12-26T08:45:20Z</dcterms:created>
  <dcterms:modified xsi:type="dcterms:W3CDTF">2018-12-14T08:52:09Z</dcterms:modified>
</cp:coreProperties>
</file>